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C:\Users\mhollens\Great Places Housing Group Ltd\Development - Documents\S Drive New\PPP\2. Procurement\ICN 2024\Social Value\"/>
    </mc:Choice>
  </mc:AlternateContent>
  <xr:revisionPtr revIDLastSave="0" documentId="13_ncr:1_{1DAF93AD-EAD4-419A-906F-0922D9BEE346}" xr6:coauthVersionLast="47" xr6:coauthVersionMax="47" xr10:uidLastSave="{00000000-0000-0000-0000-000000000000}"/>
  <workbookProtection workbookAlgorithmName="SHA-512" workbookHashValue="oi/p1FAh4MbkcpMOC3+mL/RwDn+6e7zliB55s6KZJFuMG0KagS3oXie3CCbQIOcrZYCTifreQQGfb0FcVbkLsw==" workbookSaltValue="HTHUeOhsI27DjfduCOPtmQ==" workbookSpinCount="100000" lockStructure="1"/>
  <bookViews>
    <workbookView xWindow="-120" yWindow="-120" windowWidth="29040" windowHeight="15720" tabRatio="868" firstSheet="3" activeTab="3" xr2:uid="{00000000-000D-0000-FFFF-FFFF00000000}"/>
  </bookViews>
  <sheets>
    <sheet name="C Data" sheetId="3" state="veryHidden" r:id="rId1"/>
    <sheet name="PS data" sheetId="4" state="veryHidden" r:id="rId2"/>
    <sheet name="Proxy List" sheetId="11" state="veryHidden" r:id="rId3"/>
    <sheet name="SVT Calculator" sheetId="17" r:id="rId4"/>
    <sheet name="Social Value Summary" sheetId="21" state="hidden" r:id="rId5"/>
    <sheet name="Social Value Proxies" sheetId="20" state="veryHidden" r:id="rId6"/>
    <sheet name="Fees" sheetId="35" state="veryHidden" r:id="rId7"/>
    <sheet name="Lots" sheetId="34" state="veryHidden" r:id="rId8"/>
    <sheet name="Main Contractor" sheetId="22" r:id="rId9"/>
    <sheet name="Consultant 1" sheetId="25" r:id="rId10"/>
    <sheet name="Consultant 2" sheetId="26" r:id="rId11"/>
    <sheet name="Consultant 3" sheetId="27" r:id="rId12"/>
    <sheet name="Consultant 4" sheetId="28" r:id="rId13"/>
    <sheet name="Consultant 5" sheetId="29" r:id="rId14"/>
    <sheet name="Consultant 6" sheetId="36" r:id="rId15"/>
    <sheet name="Consultant 7" sheetId="37" r:id="rId16"/>
    <sheet name="C8 - C9 (1)" sheetId="30" r:id="rId17"/>
    <sheet name="C8 - C9 (2)" sheetId="31" r:id="rId18"/>
    <sheet name="C11" sheetId="38" r:id="rId19"/>
    <sheet name="Day Rate (1)" sheetId="32" r:id="rId20"/>
    <sheet name="Day Rate (2)" sheetId="33" r:id="rId21"/>
  </sheets>
  <definedNames>
    <definedName name="_C1A_EAST">#REF!</definedName>
    <definedName name="_C1A_WEST">#REF!</definedName>
    <definedName name="_C1B_EAST">#REF!</definedName>
    <definedName name="_C1B_WEST">#REF!</definedName>
    <definedName name="_C2_EAST">#REF!</definedName>
    <definedName name="_C2_WEST">#REF!</definedName>
    <definedName name="_C3_EAST">#REF!</definedName>
    <definedName name="_C3_WEST">#REF!</definedName>
    <definedName name="_C4A_EAST">#REF!</definedName>
    <definedName name="_C4A_WEST">#REF!</definedName>
    <definedName name="_C4B_EAST">#REF!</definedName>
    <definedName name="_C4B_WEST">#REF!</definedName>
    <definedName name="_C5_EAST">#REF!</definedName>
    <definedName name="_C5_WEST">#REF!</definedName>
    <definedName name="_C6_EAST">#REF!</definedName>
    <definedName name="_C6_WEST">#REF!</definedName>
    <definedName name="_C7_EAST">#REF!</definedName>
    <definedName name="_C7_WEST">#REF!</definedName>
    <definedName name="_C8_EAST" localSheetId="18">#REF!</definedName>
    <definedName name="_C8_EAST" localSheetId="16">#REF!</definedName>
    <definedName name="_C8_EAST" localSheetId="17">#REF!</definedName>
    <definedName name="_C8_EAST" localSheetId="9">#REF!</definedName>
    <definedName name="_C8_EAST" localSheetId="10">#REF!</definedName>
    <definedName name="_C8_EAST" localSheetId="11">#REF!</definedName>
    <definedName name="_C8_EAST" localSheetId="12">#REF!</definedName>
    <definedName name="_C8_EAST" localSheetId="13">#REF!</definedName>
    <definedName name="_C8_EAST" localSheetId="14">#REF!</definedName>
    <definedName name="_C8_EAST" localSheetId="15">#REF!</definedName>
    <definedName name="_C8_EAST" localSheetId="19">#REF!</definedName>
    <definedName name="_C8_EAST" localSheetId="20">#REF!</definedName>
    <definedName name="_C8_EAST">#REF!</definedName>
    <definedName name="_C8_WEST">#REF!</definedName>
    <definedName name="_C9_EAST">#REF!</definedName>
    <definedName name="_C9_WEST">#REF!</definedName>
    <definedName name="_xlnm._FilterDatabase" localSheetId="0" hidden="1">'C Data'!$A$1:$AA$1</definedName>
    <definedName name="_xlnm._FilterDatabase" localSheetId="6" hidden="1">Fees!$A$1:$G$813</definedName>
    <definedName name="_xlnm._FilterDatabase" localSheetId="1" hidden="1">'PS data'!$A$2:$AM$2</definedName>
    <definedName name="_G1_West">#REF!</definedName>
    <definedName name="_G2_East">#REF!</definedName>
    <definedName name="_H1_West">#REF!</definedName>
    <definedName name="_H2_East">#REF!</definedName>
    <definedName name="_L1">#REF!</definedName>
    <definedName name="_L2">#REF!</definedName>
    <definedName name="_L3">#REF!</definedName>
    <definedName name="_L4">#REF!</definedName>
    <definedName name="_L5">#REF!</definedName>
    <definedName name="_L6">#REF!</definedName>
    <definedName name="_P1_West">#REF!</definedName>
    <definedName name="_P2_East">#REF!</definedName>
    <definedName name="CLot">#REF!</definedName>
    <definedName name="Daylot">#REF!</definedName>
    <definedName name="Dayrates">#REF!,#REF!</definedName>
    <definedName name="Lot">#REF!</definedName>
    <definedName name="Lo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 i="34" l="1" a="1"/>
  <c r="BB9" i="34" s="1"/>
  <c r="BB6" i="34" a="1"/>
  <c r="BB6" i="34" s="1"/>
  <c r="E16" i="33"/>
  <c r="E15" i="33"/>
  <c r="E14" i="33"/>
  <c r="E13" i="33"/>
  <c r="E12" i="33"/>
  <c r="E11" i="33"/>
  <c r="E10" i="33"/>
  <c r="E9" i="33"/>
  <c r="E8" i="33"/>
  <c r="E7" i="33"/>
  <c r="E16" i="32"/>
  <c r="E15" i="32"/>
  <c r="E14" i="32"/>
  <c r="E13" i="32"/>
  <c r="E12" i="32"/>
  <c r="E11" i="32"/>
  <c r="E10" i="32"/>
  <c r="E9" i="32"/>
  <c r="E8" i="32"/>
  <c r="E7" i="32"/>
  <c r="E16" i="38"/>
  <c r="E15" i="38"/>
  <c r="E14" i="38"/>
  <c r="E13" i="38"/>
  <c r="E12" i="38"/>
  <c r="E11" i="38"/>
  <c r="E10" i="38"/>
  <c r="E9" i="38"/>
  <c r="E8" i="38"/>
  <c r="E7" i="38"/>
  <c r="E6" i="38"/>
  <c r="E17" i="38" s="1"/>
  <c r="A5" i="38"/>
  <c r="A4" i="38"/>
  <c r="A2" i="38"/>
  <c r="E16" i="31"/>
  <c r="E15" i="31"/>
  <c r="E14" i="31"/>
  <c r="E13" i="31"/>
  <c r="E12" i="31"/>
  <c r="E11" i="31"/>
  <c r="E10" i="31"/>
  <c r="E9" i="31"/>
  <c r="E8" i="31"/>
  <c r="E7" i="31"/>
  <c r="B15" i="31"/>
  <c r="B14" i="31"/>
  <c r="B11" i="31"/>
  <c r="B9" i="31"/>
  <c r="B8" i="31"/>
  <c r="E16" i="30"/>
  <c r="E15" i="30"/>
  <c r="E14" i="30"/>
  <c r="E13" i="30"/>
  <c r="E12" i="30"/>
  <c r="E11" i="30"/>
  <c r="E10" i="30"/>
  <c r="E9" i="30"/>
  <c r="E8" i="30"/>
  <c r="E7" i="30"/>
  <c r="B15" i="30"/>
  <c r="E16" i="37"/>
  <c r="E15" i="37"/>
  <c r="E14" i="37"/>
  <c r="E13" i="37"/>
  <c r="E12" i="37"/>
  <c r="E11" i="37"/>
  <c r="E10" i="37"/>
  <c r="E9" i="37"/>
  <c r="E8" i="37"/>
  <c r="E7" i="37"/>
  <c r="E6" i="37"/>
  <c r="E17" i="37" s="1"/>
  <c r="A5" i="37"/>
  <c r="A4" i="37"/>
  <c r="A2" i="37"/>
  <c r="E16" i="36"/>
  <c r="E15" i="36"/>
  <c r="E14" i="36"/>
  <c r="E13" i="36"/>
  <c r="E12" i="36"/>
  <c r="E11" i="36"/>
  <c r="E10" i="36"/>
  <c r="E9" i="36"/>
  <c r="E8" i="36"/>
  <c r="E7" i="36"/>
  <c r="E6" i="36"/>
  <c r="E17" i="36" s="1"/>
  <c r="A5" i="36"/>
  <c r="A4" i="36"/>
  <c r="A2" i="36"/>
  <c r="E16" i="29"/>
  <c r="E15" i="29"/>
  <c r="E14" i="29"/>
  <c r="E13" i="29"/>
  <c r="E12" i="29"/>
  <c r="E11" i="29"/>
  <c r="E10" i="29"/>
  <c r="E9" i="29"/>
  <c r="E8" i="29"/>
  <c r="E7" i="29"/>
  <c r="E16" i="28"/>
  <c r="E15" i="28"/>
  <c r="E14" i="28"/>
  <c r="E13" i="28"/>
  <c r="E12" i="28"/>
  <c r="E11" i="28"/>
  <c r="E10" i="28"/>
  <c r="E9" i="28"/>
  <c r="E8" i="28"/>
  <c r="E7" i="28"/>
  <c r="E16" i="27"/>
  <c r="E15" i="27"/>
  <c r="E14" i="27"/>
  <c r="E13" i="27"/>
  <c r="E12" i="27"/>
  <c r="E11" i="27"/>
  <c r="E10" i="27"/>
  <c r="E9" i="27"/>
  <c r="E8" i="27"/>
  <c r="E7" i="27"/>
  <c r="E16" i="26"/>
  <c r="E15" i="26"/>
  <c r="E14" i="26"/>
  <c r="E13" i="26"/>
  <c r="E12" i="26"/>
  <c r="E11" i="26"/>
  <c r="E10" i="26"/>
  <c r="E9" i="26"/>
  <c r="E8" i="26"/>
  <c r="E7" i="26"/>
  <c r="E16" i="25"/>
  <c r="E15" i="25"/>
  <c r="E14" i="25"/>
  <c r="E13" i="25"/>
  <c r="E12" i="25"/>
  <c r="E11" i="25"/>
  <c r="E10" i="25"/>
  <c r="E9" i="25"/>
  <c r="E8" i="25"/>
  <c r="E7" i="25"/>
  <c r="E17" i="22"/>
  <c r="E16" i="22"/>
  <c r="E15" i="22"/>
  <c r="E14" i="22"/>
  <c r="E13" i="22"/>
  <c r="E12" i="22"/>
  <c r="E11" i="22"/>
  <c r="E10" i="22"/>
  <c r="E9" i="22"/>
  <c r="E8" i="22"/>
  <c r="E7" i="22"/>
  <c r="E6" i="22"/>
  <c r="K17" i="17"/>
  <c r="B6" i="30" s="1"/>
  <c r="AT24" i="34" a="1"/>
  <c r="AT24" i="34" s="1"/>
  <c r="L27" i="17"/>
  <c r="B16" i="31" s="1"/>
  <c r="L26" i="17"/>
  <c r="L25" i="17"/>
  <c r="L24" i="17"/>
  <c r="B13" i="31" s="1"/>
  <c r="L23" i="17"/>
  <c r="B12" i="31" s="1"/>
  <c r="L22" i="17"/>
  <c r="L21" i="17"/>
  <c r="B10" i="31" s="1"/>
  <c r="L20" i="17"/>
  <c r="L19" i="17"/>
  <c r="L18" i="17"/>
  <c r="B7" i="31" s="1"/>
  <c r="L17" i="17"/>
  <c r="B6" i="31" s="1"/>
  <c r="K27" i="17"/>
  <c r="B16" i="30" s="1"/>
  <c r="K26" i="17"/>
  <c r="K25" i="17"/>
  <c r="B14" i="30" s="1"/>
  <c r="K24" i="17"/>
  <c r="B13" i="30" s="1"/>
  <c r="K23" i="17"/>
  <c r="B12" i="30" s="1"/>
  <c r="K22" i="17"/>
  <c r="B11" i="30" s="1"/>
  <c r="K21" i="17"/>
  <c r="B10" i="30" s="1"/>
  <c r="K20" i="17"/>
  <c r="B9" i="30" s="1"/>
  <c r="K19" i="17"/>
  <c r="B8" i="30" s="1"/>
  <c r="K18" i="17"/>
  <c r="B7" i="30" s="1"/>
  <c r="P11" i="20"/>
  <c r="O11" i="20"/>
  <c r="N11" i="20"/>
  <c r="M11" i="20"/>
  <c r="L11" i="20"/>
  <c r="K11" i="20"/>
  <c r="J11" i="20"/>
  <c r="I11" i="20"/>
  <c r="H11" i="20"/>
  <c r="G11" i="20"/>
  <c r="F11" i="20"/>
  <c r="E11" i="20"/>
  <c r="D11" i="20"/>
  <c r="L10" i="20" l="1"/>
  <c r="K10" i="20"/>
  <c r="L9" i="20"/>
  <c r="K9" i="20"/>
  <c r="C9" i="20"/>
  <c r="P8" i="20"/>
  <c r="O8" i="20"/>
  <c r="N8" i="20"/>
  <c r="M8" i="20"/>
  <c r="L8" i="20"/>
  <c r="K8" i="20"/>
  <c r="J8" i="20"/>
  <c r="I8" i="20"/>
  <c r="H8" i="20"/>
  <c r="G8" i="20"/>
  <c r="F8" i="20"/>
  <c r="E8" i="20"/>
  <c r="D8" i="20"/>
  <c r="C8" i="20"/>
  <c r="P7" i="20"/>
  <c r="O7" i="20"/>
  <c r="N7" i="20"/>
  <c r="M7" i="20"/>
  <c r="L7" i="20"/>
  <c r="K7" i="20"/>
  <c r="J7" i="20"/>
  <c r="I7" i="20"/>
  <c r="H7" i="20"/>
  <c r="G7" i="20"/>
  <c r="F7" i="20"/>
  <c r="E7" i="20"/>
  <c r="D7" i="20"/>
  <c r="C7" i="20"/>
  <c r="P6" i="20"/>
  <c r="O6" i="20"/>
  <c r="N6" i="20"/>
  <c r="M6" i="20"/>
  <c r="L6" i="20"/>
  <c r="K6" i="20"/>
  <c r="J6" i="20"/>
  <c r="I6" i="20"/>
  <c r="H6" i="20"/>
  <c r="G6" i="20"/>
  <c r="F6" i="20"/>
  <c r="E6" i="20"/>
  <c r="D6" i="20"/>
  <c r="C6" i="20"/>
  <c r="L14" i="20"/>
  <c r="C8" i="31" s="1"/>
  <c r="K14" i="20"/>
  <c r="C8" i="30" s="1"/>
  <c r="L12" i="20"/>
  <c r="C6" i="31" s="1"/>
  <c r="K12" i="20"/>
  <c r="C6" i="30" s="1"/>
  <c r="C15" i="17" l="1"/>
  <c r="C10" i="20" s="1"/>
  <c r="C27" i="17" l="1"/>
  <c r="C22" i="20" s="1"/>
  <c r="C17" i="22" s="1"/>
  <c r="C24" i="17"/>
  <c r="C19" i="20" s="1"/>
  <c r="C14" i="22" s="1"/>
  <c r="C21" i="17"/>
  <c r="C16" i="20" s="1"/>
  <c r="C11" i="22" s="1"/>
  <c r="C26" i="17"/>
  <c r="C21" i="20" s="1"/>
  <c r="C16" i="22" s="1"/>
  <c r="C25" i="17"/>
  <c r="C20" i="20" s="1"/>
  <c r="C15" i="22" s="1"/>
  <c r="C20" i="17"/>
  <c r="C15" i="20" s="1"/>
  <c r="C10" i="22" s="1"/>
  <c r="C23" i="17"/>
  <c r="C18" i="20" s="1"/>
  <c r="C13" i="22" s="1"/>
  <c r="C22" i="17"/>
  <c r="C17" i="20" s="1"/>
  <c r="C12" i="22" s="1"/>
  <c r="C19" i="17"/>
  <c r="C14" i="20" s="1"/>
  <c r="C9" i="22" s="1"/>
  <c r="C18" i="17"/>
  <c r="C13" i="20" s="1"/>
  <c r="C8" i="22" s="1"/>
  <c r="C17" i="17"/>
  <c r="C12" i="20" s="1"/>
  <c r="C7" i="22" s="1"/>
  <c r="C16" i="17"/>
  <c r="C11" i="20" s="1"/>
  <c r="Q11" i="20" l="1"/>
  <c r="C6" i="22"/>
  <c r="K19" i="20"/>
  <c r="C13" i="30" s="1"/>
  <c r="K22" i="20"/>
  <c r="C16" i="30" s="1"/>
  <c r="K21" i="20"/>
  <c r="C15" i="30" s="1"/>
  <c r="K20" i="20"/>
  <c r="C14" i="30" s="1"/>
  <c r="K18" i="20"/>
  <c r="C12" i="30" s="1"/>
  <c r="K17" i="20"/>
  <c r="C11" i="30" s="1"/>
  <c r="A4" i="22" l="1"/>
  <c r="E6" i="32" l="1"/>
  <c r="E6" i="25" l="1"/>
  <c r="G8" i="21" l="1"/>
  <c r="G7" i="21"/>
  <c r="A5" i="22" l="1"/>
  <c r="A5" i="25"/>
  <c r="A5" i="26"/>
  <c r="A5" i="27"/>
  <c r="A5" i="28"/>
  <c r="A5" i="29"/>
  <c r="A5" i="30"/>
  <c r="A5" i="31"/>
  <c r="A5" i="32"/>
  <c r="A5" i="33"/>
  <c r="A4" i="33"/>
  <c r="A2" i="33"/>
  <c r="E6" i="33"/>
  <c r="A4" i="32"/>
  <c r="A2" i="32"/>
  <c r="A2" i="30"/>
  <c r="B9" i="11" l="1"/>
  <c r="B3" i="11"/>
  <c r="E6" i="31" l="1"/>
  <c r="A4" i="31"/>
  <c r="A3" i="31"/>
  <c r="A4" i="30"/>
  <c r="A3" i="30"/>
  <c r="E6" i="30"/>
  <c r="A4" i="29"/>
  <c r="A2" i="29"/>
  <c r="E6" i="29"/>
  <c r="A4" i="28"/>
  <c r="A2" i="28"/>
  <c r="E6" i="28"/>
  <c r="A4" i="27"/>
  <c r="E6" i="27"/>
  <c r="A4" i="26"/>
  <c r="A2" i="26"/>
  <c r="E6" i="26"/>
  <c r="A4" i="25"/>
  <c r="A2" i="25"/>
  <c r="A2" i="22"/>
  <c r="E17" i="31" l="1"/>
  <c r="E18" i="31" s="1"/>
  <c r="E17" i="30"/>
  <c r="E18" i="30" s="1"/>
  <c r="A3" i="22" l="1"/>
  <c r="E18" i="22" l="1"/>
  <c r="E19" i="22" s="1"/>
  <c r="K15" i="20" l="1"/>
  <c r="C9" i="30" s="1"/>
  <c r="K13" i="20" l="1"/>
  <c r="C7" i="30" s="1"/>
  <c r="K16" i="20"/>
  <c r="C10" i="30" s="1"/>
  <c r="D13" i="21"/>
  <c r="C13" i="21"/>
  <c r="D11" i="21"/>
  <c r="C11" i="21"/>
  <c r="B9" i="22"/>
  <c r="B11" i="22"/>
  <c r="B10" i="22"/>
  <c r="K23" i="20" l="1"/>
  <c r="I28" i="17" s="1"/>
  <c r="C7" i="17"/>
  <c r="O14" i="17" s="1"/>
  <c r="P14" i="17" l="1"/>
  <c r="P9" i="20" s="1"/>
  <c r="M14" i="17"/>
  <c r="M9" i="20" s="1"/>
  <c r="C8" i="17"/>
  <c r="D14" i="17"/>
  <c r="D15" i="17" s="1"/>
  <c r="G14" i="17"/>
  <c r="F14" i="17"/>
  <c r="E14" i="17"/>
  <c r="J14" i="17"/>
  <c r="J9" i="20" s="1"/>
  <c r="I14" i="17"/>
  <c r="I9" i="20" s="1"/>
  <c r="H14" i="17"/>
  <c r="K24" i="20"/>
  <c r="C18" i="30" s="1"/>
  <c r="C17" i="31"/>
  <c r="C17" i="30"/>
  <c r="K28" i="17"/>
  <c r="K29" i="17" s="1"/>
  <c r="N14" i="17" l="1"/>
  <c r="N15" i="17" s="1"/>
  <c r="D27" i="17"/>
  <c r="B16" i="25" s="1"/>
  <c r="D17" i="17"/>
  <c r="D20" i="17"/>
  <c r="B9" i="25" s="1"/>
  <c r="D24" i="17"/>
  <c r="B13" i="25" s="1"/>
  <c r="D26" i="17"/>
  <c r="B15" i="25" s="1"/>
  <c r="D18" i="17"/>
  <c r="B7" i="25" s="1"/>
  <c r="D21" i="17"/>
  <c r="B10" i="25" s="1"/>
  <c r="D23" i="17"/>
  <c r="B12" i="25" s="1"/>
  <c r="D19" i="17"/>
  <c r="D22" i="17"/>
  <c r="B11" i="25" s="1"/>
  <c r="D25" i="17"/>
  <c r="B14" i="25" s="1"/>
  <c r="G15" i="17"/>
  <c r="G9" i="20"/>
  <c r="H15" i="17"/>
  <c r="H9" i="20"/>
  <c r="F15" i="17"/>
  <c r="F9" i="20"/>
  <c r="E15" i="17"/>
  <c r="E21" i="17" s="1"/>
  <c r="B10" i="26" s="1"/>
  <c r="E9" i="20"/>
  <c r="D10" i="20"/>
  <c r="D9" i="20"/>
  <c r="J15" i="17"/>
  <c r="I15" i="17"/>
  <c r="M15" i="17"/>
  <c r="O15" i="17"/>
  <c r="P15" i="17"/>
  <c r="C18" i="31"/>
  <c r="D14" i="20" l="1"/>
  <c r="C8" i="25" s="1"/>
  <c r="B8" i="25"/>
  <c r="A3" i="37"/>
  <c r="E18" i="37" s="1"/>
  <c r="A3" i="36"/>
  <c r="E18" i="36" s="1"/>
  <c r="A3" i="38"/>
  <c r="E18" i="38" s="1"/>
  <c r="D12" i="20"/>
  <c r="C6" i="25" s="1"/>
  <c r="B6" i="25"/>
  <c r="N9" i="20"/>
  <c r="O9" i="20"/>
  <c r="M25" i="17"/>
  <c r="M27" i="17"/>
  <c r="M26" i="17"/>
  <c r="M24" i="17"/>
  <c r="M23" i="17"/>
  <c r="M22" i="17"/>
  <c r="M21" i="17"/>
  <c r="M20" i="17"/>
  <c r="M19" i="17"/>
  <c r="M18" i="17"/>
  <c r="M17" i="17"/>
  <c r="E10" i="20"/>
  <c r="E17" i="17"/>
  <c r="E20" i="17"/>
  <c r="B9" i="26" s="1"/>
  <c r="E19" i="17"/>
  <c r="E18" i="17"/>
  <c r="B7" i="26" s="1"/>
  <c r="E27" i="17"/>
  <c r="E26" i="17"/>
  <c r="E25" i="17"/>
  <c r="E24" i="17"/>
  <c r="E23" i="17"/>
  <c r="E22" i="17"/>
  <c r="F10" i="20"/>
  <c r="F18" i="17"/>
  <c r="B7" i="27" s="1"/>
  <c r="F20" i="17"/>
  <c r="B9" i="27" s="1"/>
  <c r="F19" i="17"/>
  <c r="F17" i="17"/>
  <c r="F21" i="17"/>
  <c r="B10" i="27" s="1"/>
  <c r="F27" i="17"/>
  <c r="B16" i="27" s="1"/>
  <c r="F26" i="17"/>
  <c r="B15" i="27" s="1"/>
  <c r="F25" i="17"/>
  <c r="B14" i="27" s="1"/>
  <c r="F24" i="17"/>
  <c r="B13" i="27" s="1"/>
  <c r="F23" i="17"/>
  <c r="B12" i="27" s="1"/>
  <c r="F22" i="17"/>
  <c r="B11" i="27" s="1"/>
  <c r="D15" i="20"/>
  <c r="C9" i="25" s="1"/>
  <c r="H20" i="17"/>
  <c r="B9" i="29" s="1"/>
  <c r="H23" i="17"/>
  <c r="H22" i="17"/>
  <c r="H21" i="17"/>
  <c r="B10" i="29" s="1"/>
  <c r="H19" i="17"/>
  <c r="H18" i="17"/>
  <c r="B7" i="29" s="1"/>
  <c r="H17" i="17"/>
  <c r="H27" i="17"/>
  <c r="H26" i="17"/>
  <c r="H25" i="17"/>
  <c r="H24" i="17"/>
  <c r="H10" i="20"/>
  <c r="I21" i="17"/>
  <c r="B10" i="36" s="1"/>
  <c r="I20" i="17"/>
  <c r="I24" i="17"/>
  <c r="I19" i="17"/>
  <c r="I23" i="17"/>
  <c r="I22" i="17"/>
  <c r="I18" i="17"/>
  <c r="B7" i="36" s="1"/>
  <c r="I17" i="17"/>
  <c r="I27" i="17"/>
  <c r="I26" i="17"/>
  <c r="I25" i="17"/>
  <c r="I10" i="20"/>
  <c r="I29" i="17"/>
  <c r="J22" i="17"/>
  <c r="J21" i="17"/>
  <c r="B10" i="37" s="1"/>
  <c r="J24" i="17"/>
  <c r="J23" i="17"/>
  <c r="J20" i="17"/>
  <c r="J25" i="17"/>
  <c r="J19" i="17"/>
  <c r="J18" i="17"/>
  <c r="B7" i="37" s="1"/>
  <c r="J17" i="17"/>
  <c r="J27" i="17"/>
  <c r="J26" i="17"/>
  <c r="J10" i="20"/>
  <c r="P27" i="17"/>
  <c r="P18" i="17"/>
  <c r="B7" i="33" s="1"/>
  <c r="P17" i="17"/>
  <c r="P26" i="17"/>
  <c r="P25" i="17"/>
  <c r="P24" i="17"/>
  <c r="P23" i="17"/>
  <c r="P22" i="17"/>
  <c r="P21" i="17"/>
  <c r="B10" i="33" s="1"/>
  <c r="P20" i="17"/>
  <c r="B9" i="33" s="1"/>
  <c r="P19" i="17"/>
  <c r="P10" i="20"/>
  <c r="O27" i="17"/>
  <c r="O26" i="17"/>
  <c r="O25" i="17"/>
  <c r="O18" i="17"/>
  <c r="B7" i="32" s="1"/>
  <c r="O17" i="17"/>
  <c r="O24" i="17"/>
  <c r="O23" i="17"/>
  <c r="O22" i="17"/>
  <c r="O21" i="17"/>
  <c r="B10" i="32" s="1"/>
  <c r="O20" i="17"/>
  <c r="B9" i="32" s="1"/>
  <c r="O19" i="17"/>
  <c r="O10" i="20"/>
  <c r="G19" i="17"/>
  <c r="G21" i="17"/>
  <c r="B10" i="28" s="1"/>
  <c r="G20" i="17"/>
  <c r="B9" i="28" s="1"/>
  <c r="G18" i="17"/>
  <c r="B7" i="28" s="1"/>
  <c r="G22" i="17"/>
  <c r="B11" i="28" s="1"/>
  <c r="G17" i="17"/>
  <c r="G27" i="17"/>
  <c r="B16" i="28" s="1"/>
  <c r="G26" i="17"/>
  <c r="B15" i="28" s="1"/>
  <c r="G25" i="17"/>
  <c r="B14" i="28" s="1"/>
  <c r="G24" i="17"/>
  <c r="B13" i="28" s="1"/>
  <c r="G23" i="17"/>
  <c r="B12" i="28" s="1"/>
  <c r="G10" i="20"/>
  <c r="N26" i="17"/>
  <c r="N21" i="20" s="1"/>
  <c r="N25" i="17"/>
  <c r="N20" i="20" s="1"/>
  <c r="N17" i="17"/>
  <c r="N12" i="20" s="1"/>
  <c r="N24" i="17"/>
  <c r="N19" i="20" s="1"/>
  <c r="N27" i="17"/>
  <c r="N22" i="20" s="1"/>
  <c r="N23" i="17"/>
  <c r="N18" i="20" s="1"/>
  <c r="N22" i="17"/>
  <c r="N17" i="20" s="1"/>
  <c r="N21" i="17"/>
  <c r="N16" i="20" s="1"/>
  <c r="N20" i="17"/>
  <c r="N15" i="20" s="1"/>
  <c r="N19" i="17"/>
  <c r="N14" i="20" s="1"/>
  <c r="N18" i="17"/>
  <c r="N13" i="20" s="1"/>
  <c r="N10" i="20"/>
  <c r="A3" i="26"/>
  <c r="E17" i="26" s="1"/>
  <c r="E18" i="26" s="1"/>
  <c r="M10" i="20"/>
  <c r="D19" i="20"/>
  <c r="C13" i="25" s="1"/>
  <c r="A3" i="25"/>
  <c r="E17" i="25" s="1"/>
  <c r="E18" i="25" s="1"/>
  <c r="D21" i="20"/>
  <c r="C15" i="25" s="1"/>
  <c r="D18" i="20"/>
  <c r="C12" i="25" s="1"/>
  <c r="D17" i="20"/>
  <c r="C11" i="25" s="1"/>
  <c r="D16" i="20"/>
  <c r="C10" i="25" s="1"/>
  <c r="D22" i="20"/>
  <c r="C16" i="25" s="1"/>
  <c r="D20" i="20"/>
  <c r="C14" i="25" s="1"/>
  <c r="A3" i="33"/>
  <c r="E17" i="33" s="1"/>
  <c r="E18" i="33" s="1"/>
  <c r="A3" i="32"/>
  <c r="E17" i="32" s="1"/>
  <c r="E18" i="32" s="1"/>
  <c r="C9" i="21"/>
  <c r="B7" i="22"/>
  <c r="A3" i="29"/>
  <c r="B14" i="22"/>
  <c r="B16" i="22"/>
  <c r="B6" i="22"/>
  <c r="B12" i="22"/>
  <c r="B15" i="22"/>
  <c r="B13" i="22"/>
  <c r="B8" i="22"/>
  <c r="B17" i="22"/>
  <c r="O20" i="20" l="1"/>
  <c r="C14" i="32" s="1"/>
  <c r="B14" i="32"/>
  <c r="P12" i="20"/>
  <c r="C6" i="33" s="1"/>
  <c r="B6" i="33"/>
  <c r="J19" i="20"/>
  <c r="C13" i="37" s="1"/>
  <c r="B13" i="37"/>
  <c r="I14" i="20"/>
  <c r="C8" i="36" s="1"/>
  <c r="B8" i="36"/>
  <c r="F12" i="20"/>
  <c r="C7" i="27" s="1"/>
  <c r="B6" i="27"/>
  <c r="E14" i="20"/>
  <c r="C9" i="26" s="1"/>
  <c r="B8" i="26"/>
  <c r="M21" i="20"/>
  <c r="C15" i="38" s="1"/>
  <c r="B15" i="38"/>
  <c r="O21" i="20"/>
  <c r="C15" i="32" s="1"/>
  <c r="B15" i="32"/>
  <c r="I19" i="20"/>
  <c r="C13" i="36" s="1"/>
  <c r="B13" i="36"/>
  <c r="H17" i="20"/>
  <c r="C12" i="29" s="1"/>
  <c r="B11" i="29"/>
  <c r="F14" i="20"/>
  <c r="C9" i="27" s="1"/>
  <c r="B8" i="27"/>
  <c r="M22" i="20"/>
  <c r="C16" i="38" s="1"/>
  <c r="B16" i="38"/>
  <c r="G14" i="20"/>
  <c r="C9" i="28" s="1"/>
  <c r="B8" i="28"/>
  <c r="O22" i="20"/>
  <c r="C16" i="32" s="1"/>
  <c r="B16" i="32"/>
  <c r="P22" i="20"/>
  <c r="C16" i="33" s="1"/>
  <c r="B16" i="33"/>
  <c r="J17" i="20"/>
  <c r="C11" i="37" s="1"/>
  <c r="B11" i="37"/>
  <c r="I15" i="20"/>
  <c r="C9" i="36" s="1"/>
  <c r="B9" i="36"/>
  <c r="H18" i="20"/>
  <c r="C13" i="29" s="1"/>
  <c r="B12" i="29"/>
  <c r="E12" i="20"/>
  <c r="C7" i="26" s="1"/>
  <c r="B6" i="26"/>
  <c r="M20" i="20"/>
  <c r="C14" i="38" s="1"/>
  <c r="B14" i="38"/>
  <c r="O14" i="20"/>
  <c r="C8" i="32" s="1"/>
  <c r="B8" i="32"/>
  <c r="P14" i="20"/>
  <c r="C8" i="33" s="1"/>
  <c r="B8" i="33"/>
  <c r="J21" i="20"/>
  <c r="C15" i="37" s="1"/>
  <c r="B15" i="37"/>
  <c r="M12" i="20"/>
  <c r="C6" i="38" s="1"/>
  <c r="B6" i="38"/>
  <c r="J22" i="20"/>
  <c r="C16" i="37" s="1"/>
  <c r="B16" i="37"/>
  <c r="I20" i="20"/>
  <c r="C14" i="36" s="1"/>
  <c r="B14" i="36"/>
  <c r="H19" i="20"/>
  <c r="C14" i="29" s="1"/>
  <c r="B13" i="29"/>
  <c r="E17" i="20"/>
  <c r="C12" i="26" s="1"/>
  <c r="B11" i="26"/>
  <c r="M13" i="20"/>
  <c r="C7" i="38" s="1"/>
  <c r="B7" i="38"/>
  <c r="J12" i="20"/>
  <c r="C6" i="37" s="1"/>
  <c r="B6" i="37"/>
  <c r="I21" i="20"/>
  <c r="C15" i="36" s="1"/>
  <c r="B15" i="36"/>
  <c r="H20" i="20"/>
  <c r="C15" i="29" s="1"/>
  <c r="B14" i="29"/>
  <c r="E18" i="20"/>
  <c r="C13" i="26" s="1"/>
  <c r="B12" i="26"/>
  <c r="M14" i="20"/>
  <c r="C8" i="38" s="1"/>
  <c r="B8" i="38"/>
  <c r="O17" i="20"/>
  <c r="C11" i="32" s="1"/>
  <c r="B11" i="32"/>
  <c r="P17" i="20"/>
  <c r="C11" i="33" s="1"/>
  <c r="B11" i="33"/>
  <c r="I22" i="20"/>
  <c r="C16" i="36" s="1"/>
  <c r="B16" i="36"/>
  <c r="H21" i="20"/>
  <c r="C16" i="29" s="1"/>
  <c r="B15" i="29"/>
  <c r="E19" i="20"/>
  <c r="C14" i="26" s="1"/>
  <c r="B13" i="26"/>
  <c r="M15" i="20"/>
  <c r="C9" i="38" s="1"/>
  <c r="B9" i="38"/>
  <c r="O18" i="20"/>
  <c r="C12" i="32" s="1"/>
  <c r="B12" i="32"/>
  <c r="P18" i="20"/>
  <c r="C12" i="33" s="1"/>
  <c r="B12" i="33"/>
  <c r="J14" i="20"/>
  <c r="C8" i="37" s="1"/>
  <c r="B8" i="37"/>
  <c r="I12" i="20"/>
  <c r="C6" i="36" s="1"/>
  <c r="B6" i="36"/>
  <c r="H22" i="20"/>
  <c r="B16" i="29"/>
  <c r="E20" i="20"/>
  <c r="C15" i="26" s="1"/>
  <c r="B14" i="26"/>
  <c r="M16" i="20"/>
  <c r="C10" i="38" s="1"/>
  <c r="B10" i="38"/>
  <c r="G12" i="20"/>
  <c r="C7" i="28" s="1"/>
  <c r="B6" i="28"/>
  <c r="O19" i="20"/>
  <c r="C13" i="32" s="1"/>
  <c r="B13" i="32"/>
  <c r="P19" i="20"/>
  <c r="C13" i="33" s="1"/>
  <c r="B13" i="33"/>
  <c r="J20" i="20"/>
  <c r="C14" i="37" s="1"/>
  <c r="B14" i="37"/>
  <c r="H12" i="20"/>
  <c r="C7" i="29" s="1"/>
  <c r="B6" i="29"/>
  <c r="E21" i="20"/>
  <c r="C16" i="26" s="1"/>
  <c r="B15" i="26"/>
  <c r="M17" i="20"/>
  <c r="C11" i="38" s="1"/>
  <c r="B11" i="38"/>
  <c r="O12" i="20"/>
  <c r="C6" i="32" s="1"/>
  <c r="B6" i="32"/>
  <c r="P20" i="20"/>
  <c r="C14" i="33" s="1"/>
  <c r="B14" i="33"/>
  <c r="J15" i="20"/>
  <c r="C9" i="37" s="1"/>
  <c r="B9" i="37"/>
  <c r="I17" i="20"/>
  <c r="C11" i="36" s="1"/>
  <c r="B11" i="36"/>
  <c r="E22" i="20"/>
  <c r="B16" i="26"/>
  <c r="M18" i="20"/>
  <c r="C12" i="38" s="1"/>
  <c r="B12" i="38"/>
  <c r="P21" i="20"/>
  <c r="C15" i="33" s="1"/>
  <c r="B15" i="33"/>
  <c r="J18" i="20"/>
  <c r="C12" i="37" s="1"/>
  <c r="B12" i="37"/>
  <c r="I18" i="20"/>
  <c r="C12" i="36" s="1"/>
  <c r="B12" i="36"/>
  <c r="H14" i="20"/>
  <c r="C9" i="29" s="1"/>
  <c r="B8" i="29"/>
  <c r="M19" i="20"/>
  <c r="C13" i="38" s="1"/>
  <c r="B13" i="38"/>
  <c r="G15" i="20"/>
  <c r="C10" i="28" s="1"/>
  <c r="O15" i="20"/>
  <c r="C9" i="32" s="1"/>
  <c r="P15" i="20"/>
  <c r="C9" i="33" s="1"/>
  <c r="H15" i="20"/>
  <c r="C10" i="29" s="1"/>
  <c r="E15" i="20"/>
  <c r="C10" i="26" s="1"/>
  <c r="D13" i="20"/>
  <c r="C7" i="25" s="1"/>
  <c r="H16" i="20"/>
  <c r="C11" i="29" s="1"/>
  <c r="H13" i="20"/>
  <c r="C8" i="29" s="1"/>
  <c r="J16" i="20"/>
  <c r="C10" i="37" s="1"/>
  <c r="J13" i="20"/>
  <c r="C7" i="37" s="1"/>
  <c r="O13" i="20"/>
  <c r="C7" i="32" s="1"/>
  <c r="O16" i="20"/>
  <c r="C10" i="32" s="1"/>
  <c r="E16" i="20"/>
  <c r="C11" i="26" s="1"/>
  <c r="E13" i="20"/>
  <c r="C8" i="26" s="1"/>
  <c r="I16" i="20"/>
  <c r="C10" i="36" s="1"/>
  <c r="I13" i="20"/>
  <c r="C7" i="36" s="1"/>
  <c r="P13" i="20"/>
  <c r="C7" i="33" s="1"/>
  <c r="P16" i="20"/>
  <c r="C10" i="33" s="1"/>
  <c r="D9" i="21"/>
  <c r="C6" i="29"/>
  <c r="E17" i="29"/>
  <c r="E18" i="29" s="1"/>
  <c r="C23" i="20"/>
  <c r="C24" i="20" s="1"/>
  <c r="C19" i="22" s="1"/>
  <c r="Q14" i="20" l="1"/>
  <c r="Q12" i="20"/>
  <c r="P23" i="20"/>
  <c r="C17" i="33"/>
  <c r="C18" i="33" s="1"/>
  <c r="O23" i="20"/>
  <c r="C17" i="32"/>
  <c r="C18" i="32" s="1"/>
  <c r="D23" i="20"/>
  <c r="H23" i="20"/>
  <c r="E23" i="20"/>
  <c r="C6" i="26"/>
  <c r="C28" i="17"/>
  <c r="C18" i="22"/>
  <c r="H28" i="17" l="1"/>
  <c r="H29" i="17" s="1"/>
  <c r="C17" i="37"/>
  <c r="C17" i="38"/>
  <c r="C17" i="36"/>
  <c r="D28" i="17"/>
  <c r="D29" i="17" s="1"/>
  <c r="C17" i="25"/>
  <c r="M28" i="17"/>
  <c r="M29" i="17" s="1"/>
  <c r="O24" i="20"/>
  <c r="O28" i="17"/>
  <c r="O29" i="17" s="1"/>
  <c r="N28" i="17"/>
  <c r="N29" i="17" s="1"/>
  <c r="P24" i="20"/>
  <c r="P28" i="17"/>
  <c r="P29" i="17" s="1"/>
  <c r="E24" i="20"/>
  <c r="C18" i="26" s="1"/>
  <c r="D24" i="20"/>
  <c r="H24" i="20"/>
  <c r="C17" i="26"/>
  <c r="C17" i="29"/>
  <c r="E28" i="17"/>
  <c r="E29" i="17" s="1"/>
  <c r="C29" i="17"/>
  <c r="C18" i="29" l="1"/>
  <c r="C18" i="38"/>
  <c r="C18" i="36"/>
  <c r="C18" i="37"/>
  <c r="B18" i="29"/>
  <c r="B18" i="38"/>
  <c r="B18" i="36"/>
  <c r="B18" i="37"/>
  <c r="C18" i="25"/>
  <c r="E14" i="21"/>
  <c r="L17" i="20" l="1"/>
  <c r="C11" i="31" s="1"/>
  <c r="L21" i="20"/>
  <c r="C15" i="31" s="1"/>
  <c r="L20" i="20"/>
  <c r="C14" i="31" s="1"/>
  <c r="L15" i="20"/>
  <c r="C9" i="31" s="1"/>
  <c r="L18" i="20"/>
  <c r="C12" i="31" s="1"/>
  <c r="L22" i="20"/>
  <c r="C16" i="31" s="1"/>
  <c r="A2" i="31"/>
  <c r="L19" i="20"/>
  <c r="C13" i="31" s="1"/>
  <c r="L13" i="20" l="1"/>
  <c r="C7" i="31" s="1"/>
  <c r="L16" i="20"/>
  <c r="C10" i="31" s="1"/>
  <c r="A2" i="27"/>
  <c r="F15" i="20"/>
  <c r="G9" i="21"/>
  <c r="L23" i="20"/>
  <c r="Q15" i="20" l="1"/>
  <c r="C10" i="27"/>
  <c r="L28" i="17"/>
  <c r="L29" i="17" s="1"/>
  <c r="J28" i="17"/>
  <c r="J29" i="17" s="1"/>
  <c r="L24" i="20"/>
  <c r="C12" i="21"/>
  <c r="A3" i="27" l="1"/>
  <c r="E17" i="27" s="1"/>
  <c r="E18" i="27" s="1"/>
  <c r="F21" i="20"/>
  <c r="C16" i="27" s="1"/>
  <c r="F20" i="20"/>
  <c r="C15" i="27" s="1"/>
  <c r="F17" i="20"/>
  <c r="C12" i="27" s="1"/>
  <c r="F22" i="20"/>
  <c r="F19" i="20"/>
  <c r="C14" i="27" s="1"/>
  <c r="F18" i="20"/>
  <c r="C13" i="27" s="1"/>
  <c r="F16" i="20" l="1"/>
  <c r="C11" i="27" s="1"/>
  <c r="F13" i="20"/>
  <c r="C8" i="27" s="1"/>
  <c r="G22" i="20"/>
  <c r="Q22" i="20" s="1"/>
  <c r="G18" i="20"/>
  <c r="G19" i="20"/>
  <c r="G21" i="20"/>
  <c r="A3" i="28"/>
  <c r="E17" i="28" s="1"/>
  <c r="E18" i="28" s="1"/>
  <c r="G17" i="20"/>
  <c r="G20" i="20"/>
  <c r="Q20" i="20" l="1"/>
  <c r="C15" i="28"/>
  <c r="Q17" i="20"/>
  <c r="C12" i="28"/>
  <c r="Q21" i="20"/>
  <c r="C16" i="28"/>
  <c r="Q19" i="20"/>
  <c r="C14" i="28"/>
  <c r="Q18" i="20"/>
  <c r="C13" i="28"/>
  <c r="G16" i="20"/>
  <c r="C11" i="28" s="1"/>
  <c r="G13" i="20"/>
  <c r="C7" i="21"/>
  <c r="C6" i="21"/>
  <c r="C5" i="21"/>
  <c r="F23" i="20"/>
  <c r="C6" i="27"/>
  <c r="C10" i="21"/>
  <c r="C8" i="21"/>
  <c r="D8" i="21"/>
  <c r="Q13" i="20" l="1"/>
  <c r="C8" i="28"/>
  <c r="D12" i="21"/>
  <c r="Q16" i="20"/>
  <c r="D10" i="21"/>
  <c r="D7" i="21"/>
  <c r="D5" i="21"/>
  <c r="D6" i="21"/>
  <c r="G23" i="20"/>
  <c r="C6" i="28"/>
  <c r="F24" i="20"/>
  <c r="C18" i="27" s="1"/>
  <c r="F28" i="17"/>
  <c r="F29" i="17" s="1"/>
  <c r="C17" i="27"/>
  <c r="Q23" i="20" l="1"/>
  <c r="Q24" i="20" s="1"/>
  <c r="D14" i="21"/>
  <c r="C17" i="28"/>
  <c r="G28" i="17"/>
  <c r="G29" i="17" s="1"/>
  <c r="B18" i="28" s="1"/>
  <c r="G24" i="20"/>
  <c r="C18"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Stephanie Cameron</author>
  </authors>
  <commentList>
    <comment ref="P1" authorId="0" shapeId="0" xr:uid="{00000000-0006-0000-0000-000001000000}">
      <text>
        <r>
          <rPr>
            <b/>
            <sz val="9"/>
            <color indexed="81"/>
            <rFont val="Tahoma"/>
            <family val="2"/>
          </rPr>
          <t>Stephanie Cameron:</t>
        </r>
        <r>
          <rPr>
            <sz val="9"/>
            <color indexed="81"/>
            <rFont val="Tahoma"/>
            <family val="2"/>
          </rPr>
          <t xml:space="preserve">
Based on staff numbers only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<sst xmlns="http://schemas.openxmlformats.org/spreadsheetml/2006/main" count="7095" uniqueCount="352">
  <si>
    <t>Action</t>
  </si>
  <si>
    <t>Spend with local suppliers</t>
  </si>
  <si>
    <t>Spend with VCSE</t>
  </si>
  <si>
    <t>Total staff</t>
  </si>
  <si>
    <t>Procontract staff</t>
  </si>
  <si>
    <t>If - SME</t>
  </si>
  <si>
    <t>x</t>
  </si>
  <si>
    <t>Professional Services - All Data</t>
  </si>
  <si>
    <t>C1a - Employers Agent, Cost Consultancy and related Services</t>
  </si>
  <si>
    <t>C1b -Combined Employers Agent and Principal Designer</t>
  </si>
  <si>
    <t>C2 - Engineering Consultancy</t>
  </si>
  <si>
    <t>C3 -Building Surveying</t>
  </si>
  <si>
    <t>C4a -Architectural Services</t>
  </si>
  <si>
    <t>C4b - Combined Architectural Services and Principal Designer</t>
  </si>
  <si>
    <t>C5 - Clerk of Works</t>
  </si>
  <si>
    <t>C6 - Purchasers Agent</t>
  </si>
  <si>
    <t>C7 - Principal Designer and H&amp;S Advisor</t>
  </si>
  <si>
    <t>C8 - Planning Consultancy</t>
  </si>
  <si>
    <t>C9 - Site Investigation</t>
  </si>
  <si>
    <t>West</t>
  </si>
  <si>
    <t>East</t>
  </si>
  <si>
    <t>AECOM</t>
  </si>
  <si>
    <t>Anderton Gables</t>
  </si>
  <si>
    <t>Cassidy &amp; Ashton</t>
  </si>
  <si>
    <t>DK Architects</t>
  </si>
  <si>
    <t>Identity Consult</t>
  </si>
  <si>
    <t>Sutcliffe</t>
  </si>
  <si>
    <t>The LK Group</t>
  </si>
  <si>
    <t>Value</t>
  </si>
  <si>
    <t xml:space="preserve">Methodology </t>
  </si>
  <si>
    <t>Full time, 6 month roles</t>
  </si>
  <si>
    <t>Real Living Wage * 40 hours * six months</t>
  </si>
  <si>
    <t>New jobs targeted for disadvantaged customers</t>
  </si>
  <si>
    <t xml:space="preserve">National TOMS - Average of NT3:6A / 2 </t>
  </si>
  <si>
    <t>Work placement weeks</t>
  </si>
  <si>
    <t>National TOMS</t>
  </si>
  <si>
    <t>% Spend with local suppliers</t>
  </si>
  <si>
    <t>Local multiplier for North West - 27p per pound * £400k (assumed 40% spent on supply)</t>
  </si>
  <si>
    <t xml:space="preserve">Cap £100k </t>
  </si>
  <si>
    <t>% Spend with VCSE</t>
  </si>
  <si>
    <t>12p per pound * £400k (assumed 40% spent on supply)</t>
  </si>
  <si>
    <t>% Waste diverted from landfill.</t>
  </si>
  <si>
    <t>Tonnes waste diverted against relevant benchmark (e.g. REEB) REF: RE45</t>
  </si>
  <si>
    <t>Wrap data - 111 tonnes per £1m for residential new builds * £94.15 per tonne landfill tax</t>
  </si>
  <si>
    <t>Wrap report - assessing the costs and benefits of reducing waste in construction</t>
  </si>
  <si>
    <t>Specialist advice hours for VCSE or SME</t>
  </si>
  <si>
    <t>Specialist advice hours for Careers IAG</t>
  </si>
  <si>
    <t>Carbon Literacy training provided</t>
  </si>
  <si>
    <t>National TOMS - Valued as NT10B - apprenticeship weeks to move towards low carbon economy</t>
  </si>
  <si>
    <t>£100s for poverty initiatives</t>
  </si>
  <si>
    <t>Equivalent value</t>
  </si>
  <si>
    <t>£100's towards Digital equipment</t>
  </si>
  <si>
    <t>£100s towards community projects</t>
  </si>
  <si>
    <t>Hours volunteered for community project</t>
  </si>
  <si>
    <t xml:space="preserve">Hours for Homelessness projects </t>
  </si>
  <si>
    <t>Hours for Digital Inclusion</t>
  </si>
  <si>
    <t>Hours to promote healthy living</t>
  </si>
  <si>
    <t>Social Value Target Calculator</t>
  </si>
  <si>
    <t>THIS DOCUMENT MUST NOT BE SHARED WITH ANYONE OTHER THAN ICN CLIENT. ICN CLIENTS MAY COPY AND PASTE THE CONTRACTOR OR CONSULTANT TABS TO SHARE WITH THAT SUPPLIER ONLY</t>
  </si>
  <si>
    <t>Instructions</t>
  </si>
  <si>
    <t>Name of project</t>
  </si>
  <si>
    <t>1. Input data into the yellow boxes only</t>
  </si>
  <si>
    <t>Estimate project value (£)</t>
  </si>
  <si>
    <t>2. Do not alter or delete data from any other cells other than those in the yellow boxes</t>
  </si>
  <si>
    <t>3. If there is no stage for your selected lot, choose n/a</t>
  </si>
  <si>
    <t>Band</t>
  </si>
  <si>
    <t>No. of Days</t>
  </si>
  <si>
    <t>Main Contractor</t>
  </si>
  <si>
    <t>Consultants</t>
  </si>
  <si>
    <t>C8 or C9 Only</t>
  </si>
  <si>
    <t>Day Rates</t>
  </si>
  <si>
    <t>Lot</t>
  </si>
  <si>
    <t>Stage - If no stage, enter n/a</t>
  </si>
  <si>
    <t>Provider</t>
  </si>
  <si>
    <t>Fee % /Day Rate</t>
  </si>
  <si>
    <t>Service Provider total</t>
  </si>
  <si>
    <t>Social</t>
  </si>
  <si>
    <t>Economic</t>
  </si>
  <si>
    <t>Social Return on Investment</t>
  </si>
  <si>
    <t xml:space="preserve">This calculator uses data from National Toms Framework, 2019 version. </t>
  </si>
  <si>
    <t>**National TOMS</t>
  </si>
  <si>
    <r>
      <rPr>
        <b/>
        <sz val="11"/>
        <color theme="1"/>
        <rFont val="Calibri"/>
        <family val="2"/>
        <scheme val="minor"/>
      </rPr>
      <t>Attribution</t>
    </r>
    <r>
      <rPr>
        <sz val="11"/>
        <color theme="1"/>
        <rFont val="Calibri"/>
        <family val="2"/>
        <scheme val="minor"/>
      </rPr>
      <t xml:space="preserve">
Title: National TOMs 2019
Author: Social Value Portal Ltd
Source: socialvalueportal.com
License: Creative Commons Attribution-NonCommercial-NoDerivatives 4.0 International License </t>
    </r>
  </si>
  <si>
    <t>https://creativecommons.org/licenses/by-nc-nd/4.0/</t>
  </si>
  <si>
    <t>Social Value Target Summary</t>
  </si>
  <si>
    <t>Quantity</t>
  </si>
  <si>
    <t>Impact</t>
  </si>
  <si>
    <t>Volunteer hours</t>
  </si>
  <si>
    <t>Specialist hours</t>
  </si>
  <si>
    <t xml:space="preserve">Contribution </t>
  </si>
  <si>
    <t>Work experience</t>
  </si>
  <si>
    <t>Jobs</t>
  </si>
  <si>
    <t>Staff trained</t>
  </si>
  <si>
    <t>Waste recycled</t>
  </si>
  <si>
    <t xml:space="preserve">Total value to society </t>
  </si>
  <si>
    <t>Social Value Target Proxy Values</t>
  </si>
  <si>
    <t>Do not enter or alter any figures - this page is automated for information only</t>
  </si>
  <si>
    <t>Fee %</t>
  </si>
  <si>
    <t>Total</t>
  </si>
  <si>
    <t>Proxy Values and Methodology</t>
  </si>
  <si>
    <t>Stage</t>
  </si>
  <si>
    <t>Pledge Target</t>
  </si>
  <si>
    <t>Pledge Value</t>
  </si>
  <si>
    <t>Target Adjustment</t>
  </si>
  <si>
    <t>Adjustment value</t>
  </si>
  <si>
    <t>How will this be achieved? Specific Activities</t>
  </si>
  <si>
    <t>Actions 
(Who is doing what / next steps)</t>
  </si>
  <si>
    <t xml:space="preserve">How will this be evidenced? </t>
  </si>
  <si>
    <t>Start Date</t>
  </si>
  <si>
    <t>End Date</t>
  </si>
  <si>
    <t xml:space="preserve">Outcomes Running Total </t>
  </si>
  <si>
    <t>Progress / Updates</t>
  </si>
  <si>
    <t xml:space="preserve">For advice on how social value targets could be allocated to have the most impact, plus get help with place based delivery, get in touch with CommunityInvestment@greatplaces.org.uk </t>
  </si>
  <si>
    <r>
      <rPr>
        <i/>
        <sz val="11"/>
        <color theme="1"/>
        <rFont val="Calibri"/>
        <family val="2"/>
        <scheme val="minor"/>
      </rPr>
      <t>They can help by:</t>
    </r>
    <r>
      <rPr>
        <sz val="11"/>
        <color theme="1"/>
        <rFont val="Arial"/>
        <family val="2"/>
      </rPr>
      <t xml:space="preserve">
•</t>
    </r>
    <r>
      <rPr>
        <sz val="11"/>
        <color rgb="FF767171"/>
        <rFont val="Calibri"/>
        <family val="2"/>
        <scheme val="minor"/>
      </rPr>
      <t>Engaging the relevant internal stakeholders
•Provide community insight and data
•Foster links between partners and external stakeholders
•Share knowledge on existing projects and partnerships
•Signpost Great Places customers to opportunities
•Assist with delivery of targets</t>
    </r>
  </si>
  <si>
    <t>Stage 1</t>
  </si>
  <si>
    <t>How will this be achieved? Specific Activities or Projects</t>
  </si>
  <si>
    <t>SFP</t>
  </si>
  <si>
    <t>MAC</t>
  </si>
  <si>
    <t>AA Projects</t>
  </si>
  <si>
    <t>Arcus</t>
  </si>
  <si>
    <t>Bowker Sadler</t>
  </si>
  <si>
    <t xml:space="preserve">Gateley Vinden </t>
  </si>
  <si>
    <t>NEO Projects</t>
  </si>
  <si>
    <t>Watts Group</t>
  </si>
  <si>
    <t>SME</t>
  </si>
  <si>
    <t>Yes</t>
  </si>
  <si>
    <t>No</t>
  </si>
  <si>
    <t>C10 - M&amp;E Engineer</t>
  </si>
  <si>
    <t>C11 - Retrofit Consultant</t>
  </si>
  <si>
    <t/>
  </si>
  <si>
    <t>£s for poverty initiatives</t>
  </si>
  <si>
    <t>£s towards Digital equipment</t>
  </si>
  <si>
    <t>£s towards community projects</t>
  </si>
  <si>
    <t>A Connolly</t>
  </si>
  <si>
    <t>John Southworth</t>
  </si>
  <si>
    <t>Lot 1</t>
  </si>
  <si>
    <t>Lot 2</t>
  </si>
  <si>
    <t>Lot 3</t>
  </si>
  <si>
    <t>Lot 4</t>
  </si>
  <si>
    <t>Lot 5</t>
  </si>
  <si>
    <t>H1 West West</t>
  </si>
  <si>
    <t>H2 East</t>
  </si>
  <si>
    <t>P1 West West</t>
  </si>
  <si>
    <t>P2 East</t>
  </si>
  <si>
    <t>A1 West</t>
  </si>
  <si>
    <t>A2 East</t>
  </si>
  <si>
    <t>C1a West</t>
  </si>
  <si>
    <t>C1a East</t>
  </si>
  <si>
    <t>C1b West</t>
  </si>
  <si>
    <t>C1b East</t>
  </si>
  <si>
    <t>C2 West</t>
  </si>
  <si>
    <t>C2 East</t>
  </si>
  <si>
    <t>C3 West</t>
  </si>
  <si>
    <t>C3 East</t>
  </si>
  <si>
    <t>C4a West</t>
  </si>
  <si>
    <t>C4a East</t>
  </si>
  <si>
    <t>C4b West</t>
  </si>
  <si>
    <t>C4b East</t>
  </si>
  <si>
    <t>C5 West</t>
  </si>
  <si>
    <t>C5 East</t>
  </si>
  <si>
    <t>C6 West</t>
  </si>
  <si>
    <t>C6 East</t>
  </si>
  <si>
    <t>C7 West</t>
  </si>
  <si>
    <t>C7 East</t>
  </si>
  <si>
    <t>C8 West</t>
  </si>
  <si>
    <t>C8 East</t>
  </si>
  <si>
    <t>C9 West</t>
  </si>
  <si>
    <t>C9 East</t>
  </si>
  <si>
    <t>C10 West</t>
  </si>
  <si>
    <t>C10 East</t>
  </si>
  <si>
    <t>C11 West</t>
  </si>
  <si>
    <t>C11 East</t>
  </si>
  <si>
    <t>Adept</t>
  </si>
  <si>
    <t>AEW</t>
  </si>
  <si>
    <t>Amrin</t>
  </si>
  <si>
    <t>BTP</t>
  </si>
  <si>
    <t>DPP One</t>
  </si>
  <si>
    <t>Brownfield Solutions</t>
  </si>
  <si>
    <t>BWB</t>
  </si>
  <si>
    <t>AJP</t>
  </si>
  <si>
    <t>Bailey Wilson</t>
  </si>
  <si>
    <t>CoW Yorkshire</t>
  </si>
  <si>
    <t>CPC</t>
  </si>
  <si>
    <t>Hive</t>
  </si>
  <si>
    <t>Campbell Reith Hill</t>
  </si>
  <si>
    <t>Clancy</t>
  </si>
  <si>
    <t>Davies M&amp;E</t>
  </si>
  <si>
    <t>HBL</t>
  </si>
  <si>
    <t>PJP</t>
  </si>
  <si>
    <t>Savills</t>
  </si>
  <si>
    <t>Kinetic</t>
  </si>
  <si>
    <t>Jennings Design</t>
  </si>
  <si>
    <t>Ridge</t>
  </si>
  <si>
    <t>PARCOR</t>
  </si>
  <si>
    <t>Buttress</t>
  </si>
  <si>
    <t>Hickton</t>
  </si>
  <si>
    <t>Markhams</t>
  </si>
  <si>
    <t>Poole Dick</t>
  </si>
  <si>
    <t>Stantec UK</t>
  </si>
  <si>
    <t>Concept</t>
  </si>
  <si>
    <t>Pettit Singleton</t>
  </si>
  <si>
    <t>MHA</t>
  </si>
  <si>
    <t>Rodgers Leask</t>
  </si>
  <si>
    <t>SDA</t>
  </si>
  <si>
    <t>Rex Proctor</t>
  </si>
  <si>
    <t>Drome</t>
  </si>
  <si>
    <t>Frank Shaw</t>
  </si>
  <si>
    <t xml:space="preserve">Poole Dick </t>
  </si>
  <si>
    <t>Curtins</t>
  </si>
  <si>
    <t>Steven A Hunt</t>
  </si>
  <si>
    <t>S I Sealy</t>
  </si>
  <si>
    <t>SCP</t>
  </si>
  <si>
    <t>Summers Inman</t>
  </si>
  <si>
    <t>JMA</t>
  </si>
  <si>
    <t>Halsall Lloyd</t>
  </si>
  <si>
    <t>RJD</t>
  </si>
  <si>
    <t>Shape</t>
  </si>
  <si>
    <t>WCP</t>
  </si>
  <si>
    <t>MPSL</t>
  </si>
  <si>
    <t>P+HS</t>
  </si>
  <si>
    <t>Waldeck</t>
  </si>
  <si>
    <t>Turner and Townsend</t>
  </si>
  <si>
    <t>Michael Dyson</t>
  </si>
  <si>
    <t>Whiteley Eaves</t>
  </si>
  <si>
    <t>TADW</t>
  </si>
  <si>
    <t>Triangle</t>
  </si>
  <si>
    <t>Watson Batty</t>
  </si>
  <si>
    <t>H1</t>
  </si>
  <si>
    <t>H2</t>
  </si>
  <si>
    <t>L1</t>
  </si>
  <si>
    <t>L2</t>
  </si>
  <si>
    <t>L3</t>
  </si>
  <si>
    <t>L4</t>
  </si>
  <si>
    <t>L5</t>
  </si>
  <si>
    <t>A1</t>
  </si>
  <si>
    <t>A2</t>
  </si>
  <si>
    <t>P1</t>
  </si>
  <si>
    <t>P2</t>
  </si>
  <si>
    <t>Bridgestone</t>
  </si>
  <si>
    <t>Caddick</t>
  </si>
  <si>
    <t>Esh</t>
  </si>
  <si>
    <t>Casey</t>
  </si>
  <si>
    <t>McCaul</t>
  </si>
  <si>
    <t>Termrim</t>
  </si>
  <si>
    <t>PLP</t>
  </si>
  <si>
    <t>Countryside</t>
  </si>
  <si>
    <t>Carroll</t>
  </si>
  <si>
    <t>Morris &amp; Spottiswood</t>
  </si>
  <si>
    <t>Eric Wright</t>
  </si>
  <si>
    <t>United Living</t>
  </si>
  <si>
    <t>M&amp;Y Maintenance</t>
  </si>
  <si>
    <t>Seddon</t>
  </si>
  <si>
    <t>GK Construction</t>
  </si>
  <si>
    <t>Mansell</t>
  </si>
  <si>
    <t>Keepmoat</t>
  </si>
  <si>
    <t>Hargreaves</t>
  </si>
  <si>
    <t>Lovell</t>
  </si>
  <si>
    <t>Highall</t>
  </si>
  <si>
    <t>Rowlinson</t>
  </si>
  <si>
    <t>Legacie</t>
  </si>
  <si>
    <t>J Greenwood</t>
  </si>
  <si>
    <t>Manchester and Cheshire</t>
  </si>
  <si>
    <t>PJM</t>
  </si>
  <si>
    <t>PP O'Connor</t>
  </si>
  <si>
    <t>RP Tyson</t>
  </si>
  <si>
    <t>Watson</t>
  </si>
  <si>
    <t>Whitfield &amp; Brown</t>
  </si>
  <si>
    <t>Winworth</t>
  </si>
  <si>
    <t>Wiggett</t>
  </si>
  <si>
    <t>Stages</t>
  </si>
  <si>
    <t>C4 - Stage 1 W/o Planning Consultant</t>
  </si>
  <si>
    <t>C4 - Stage 1 with Planning Consultant</t>
  </si>
  <si>
    <t>C4 - Stage 2</t>
  </si>
  <si>
    <t>C4 - Stage 1 &amp; 2 w/o planning consultant</t>
  </si>
  <si>
    <t>C4 - Stage 1 &amp; 2 with planning consultant</t>
  </si>
  <si>
    <t>C1b - H&amp;S Only</t>
  </si>
  <si>
    <t>C5 - Houses</t>
  </si>
  <si>
    <t>C5 - Apartments</t>
  </si>
  <si>
    <t>C7 - PD &amp; H&amp;S</t>
  </si>
  <si>
    <t>C7 - H&amp;S Only</t>
  </si>
  <si>
    <t>C1b - PD &amp; H&amp;S</t>
  </si>
  <si>
    <t>C11</t>
  </si>
  <si>
    <t>N/a</t>
  </si>
  <si>
    <t>C8 &amp; C9 Stages</t>
  </si>
  <si>
    <t>C8 - Reserves Matters</t>
  </si>
  <si>
    <t>C8 - Full Planning App</t>
  </si>
  <si>
    <t>C8 - Outline Planning App</t>
  </si>
  <si>
    <t>C9 - Phase 1</t>
  </si>
  <si>
    <t>C9 - Phase 2</t>
  </si>
  <si>
    <t>C9 - FRA</t>
  </si>
  <si>
    <t>Day Rate</t>
  </si>
  <si>
    <t>C5 - Day Rate</t>
  </si>
  <si>
    <t>C10 - Executive Director</t>
  </si>
  <si>
    <t>C10 - Daily Point of Contact</t>
  </si>
  <si>
    <t>C11 - Pathway A</t>
  </si>
  <si>
    <t>C11 - Pathway B</t>
  </si>
  <si>
    <t>C11 - Pathway C</t>
  </si>
  <si>
    <t>C11 Stages</t>
  </si>
  <si>
    <r>
      <rPr>
        <sz val="11"/>
        <color rgb="FF000000"/>
        <rFont val="Calibri"/>
        <family val="2"/>
      </rPr>
      <t xml:space="preserve">4. For further guidance on how to use the tool, please contact </t>
    </r>
    <r>
      <rPr>
        <b/>
        <sz val="11"/>
        <color rgb="FF000000"/>
        <rFont val="Calibri"/>
        <family val="2"/>
      </rPr>
      <t xml:space="preserve"> ICN@greatplaces.org.uk</t>
    </r>
  </si>
  <si>
    <t>Supplier</t>
  </si>
  <si>
    <t>%Fee</t>
  </si>
  <si>
    <t>Min Fee</t>
  </si>
  <si>
    <t>Max fee</t>
  </si>
  <si>
    <t>PFP</t>
  </si>
  <si>
    <t>Apartment Band</t>
  </si>
  <si>
    <t>Of which, how many units are apartments</t>
  </si>
  <si>
    <t>Per Unit Fee</t>
  </si>
  <si>
    <t>C5 Apartments</t>
  </si>
  <si>
    <t>C5 Stage</t>
  </si>
  <si>
    <t>C10 - Total</t>
  </si>
  <si>
    <t xml:space="preserve">Work experience placement </t>
  </si>
  <si>
    <t>Definition used for Great Places</t>
  </si>
  <si>
    <t>National TOMs Measures and reference number - minimum requirements</t>
  </si>
  <si>
    <t>New jobs in the local economy</t>
  </si>
  <si>
    <t>Each full-time job lasting six months that will be newly created as a result of spend. Suppliers will be expected to engage with Great Places to identify suitable candidates.</t>
  </si>
  <si>
    <r>
      <t xml:space="preserve">No. of full time equivalent direct local employees (FTE) hired or retained for the duration of the contract. </t>
    </r>
    <r>
      <rPr>
        <i/>
        <sz val="12"/>
        <color rgb="FF000000"/>
        <rFont val="Calibri"/>
        <family val="2"/>
        <scheme val="minor"/>
      </rPr>
      <t>REF: NT1</t>
    </r>
  </si>
  <si>
    <t>Each week (5 working days) of work experience provided to schools, colleges or job seekers</t>
  </si>
  <si>
    <r>
      <t>No. of weeks spent on meaningful work placements or pre-employment course; 1-6 weeks student placements (unpaid).</t>
    </r>
    <r>
      <rPr>
        <i/>
        <sz val="12"/>
        <color rgb="FF000000"/>
        <rFont val="Calibri"/>
        <family val="2"/>
        <scheme val="minor"/>
      </rPr>
      <t xml:space="preserve"> REF: NT12</t>
    </r>
  </si>
  <si>
    <t>Careers information, advice and guidance sessions</t>
  </si>
  <si>
    <t>Each hour committed to schools, colleges or job seekers to help improve employability, e.g. careers mentoring, interview preparation, CV building etc.</t>
  </si>
  <si>
    <r>
      <t>No. of hours dedicated to supporting unemployed people into work by providing career mentoring, including mock interviews, CV advice, and careers guidance.</t>
    </r>
    <r>
      <rPr>
        <i/>
        <sz val="12"/>
        <color rgb="FF000000"/>
        <rFont val="Calibri"/>
        <family val="2"/>
        <scheme val="minor"/>
      </rPr>
      <t xml:space="preserve"> REF: NT11</t>
    </r>
  </si>
  <si>
    <t>In-kind advice for business planning  / finance / legal / HR / marketing etc. to SME or VCSE</t>
  </si>
  <si>
    <t>Each hour committed to support SME or VCSE to further develop business skills</t>
  </si>
  <si>
    <r>
      <t xml:space="preserve">Provision of expert business advice to VCSEs and SMEs (e.g. financial advice / legal advice / HR advice/HSE). </t>
    </r>
    <r>
      <rPr>
        <i/>
        <sz val="12"/>
        <color rgb="FF000000"/>
        <rFont val="Calibri"/>
        <family val="2"/>
        <scheme val="minor"/>
      </rPr>
      <t>REF: NT15</t>
    </r>
  </si>
  <si>
    <t>Volunteer to support Digital Inclusion</t>
  </si>
  <si>
    <t>Each hour volunteered to support digital inclusion, e.g. running IT workshops, education or training around digital inclusion etc.</t>
  </si>
  <si>
    <r>
      <t xml:space="preserve">No hours volunteering time provided to support local community projects. </t>
    </r>
    <r>
      <rPr>
        <i/>
        <sz val="12"/>
        <color rgb="FF000000"/>
        <rFont val="Calibri"/>
        <family val="2"/>
        <scheme val="minor"/>
      </rPr>
      <t>REF: NT29</t>
    </r>
  </si>
  <si>
    <t>Contribution towards the purchase or implementation of IT or digital equipment</t>
  </si>
  <si>
    <t xml:space="preserve">Every £100 contributed towards a digital inclusion initiative, e.g. purchase of software or equipment, sponsorship of courses etc. </t>
  </si>
  <si>
    <r>
      <t xml:space="preserve">Equipment or resources donated to VCSEs (£ equivalent value). </t>
    </r>
    <r>
      <rPr>
        <i/>
        <sz val="12"/>
        <color rgb="FF000000"/>
        <rFont val="Calibri"/>
        <family val="2"/>
        <scheme val="minor"/>
      </rPr>
      <t>REF: NT16</t>
    </r>
  </si>
  <si>
    <t>Contribution to support a community project</t>
  </si>
  <si>
    <t>Every £100 contributed towards a community project</t>
  </si>
  <si>
    <r>
      <t xml:space="preserve">Donations or in-kind contributions to local community projects (£ &amp; materials). </t>
    </r>
    <r>
      <rPr>
        <i/>
        <sz val="12"/>
        <color rgb="FF000000"/>
        <rFont val="Calibri"/>
        <family val="2"/>
        <scheme val="minor"/>
      </rPr>
      <t>REF: NT28</t>
    </r>
  </si>
  <si>
    <t>In-kind labour/service for community project</t>
  </si>
  <si>
    <t>Each hour committed to volunteer staff time to a community project</t>
  </si>
  <si>
    <t>Contribution to food, fuel or furniture poverty initiatives</t>
  </si>
  <si>
    <t xml:space="preserve">Every £100 contributed towards a poverty (or similar) initiative. </t>
  </si>
  <si>
    <t>Volunteer initiatives to promote healthy living</t>
  </si>
  <si>
    <t>Each hour volunteered to promote or support Voluntary, Community, Social Enterprise or local community with: exercise, nutrition, wellbeing, drug/alcohol, debt relief, confidence, loneliness, mental health</t>
  </si>
  <si>
    <t xml:space="preserve">Volunteer to support Homelessness projects </t>
  </si>
  <si>
    <t>Each hour volunteered to promote or support Voluntary, Community, Social Enterprise or local community with homeless projects, e.g. soup kitchens, clothing or food campaigns etc.</t>
  </si>
  <si>
    <t>Carbon Literacy training provided to employees OR subcontractor staff</t>
  </si>
  <si>
    <t>Each employee from your organisation or subcontractor employee to receive 1 full day carbon literacy training</t>
  </si>
  <si>
    <r>
      <t xml:space="preserve">Requirements or support (for micro or small enterprises) for suppliers to demonstrate climate change and carbon reduction training for all staff - e.g. SDGs Academy courses, Supply Chain Sustainability School bronze or higher or equivalent. </t>
    </r>
    <r>
      <rPr>
        <i/>
        <sz val="12"/>
        <color rgb="FF000000"/>
        <rFont val="Calibri"/>
        <family val="2"/>
        <scheme val="minor"/>
      </rPr>
      <t>REF: NT49</t>
    </r>
  </si>
  <si>
    <t xml:space="preserve">This calculator uses data from National Toms Framework, 2022 version. </t>
  </si>
  <si>
    <t>Estimate total number of units</t>
  </si>
  <si>
    <t>Standard service</t>
  </si>
  <si>
    <t>Stage - If no stage, standard service</t>
  </si>
  <si>
    <t>C2 - Exec Day Rate</t>
  </si>
  <si>
    <t>C2 - Day to Day Rate</t>
  </si>
  <si>
    <t>C3 - Exec Day Rate</t>
  </si>
  <si>
    <t>C3 - BS Day Rate</t>
  </si>
  <si>
    <t>C3 - PWS Day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</si>
</sst>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0.000"/>
    <numFmt numFmtId="166" formatCode="0.0"/>
    <numFmt numFmtId="167" formatCode="0.0%"/>
    <numFmt numFmtId="168" formatCode="&quot;£&quot;#,##0.00"/>
    <numFmt numFmtId="169" formatCode="&quot;£&quot;#,##0"/>
    <numFmt numFmtId="170" formatCode="0.000%"/>
    <numFmt numFmtId="171" formatCode="0%\ &quot;Social Return&quot;"/>
    <numFmt numFmtId="172" formatCode="&quot;£&quot;#,##0\ &quot;Scheme&quot;"/>
    <numFmt numFmtId="173" formatCode="&quot;£&quot;#,##0\ &quot;fee&quot;"/>
  </numFmts>
  <fonts count="43"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0"/>
      <color indexed="12"/>
      <name val="Arial"/>
      <family val="2"/>
    </font>
    <font>
      <sz val="12"/>
      <name val="Arial"/>
      <family val="2"/>
    </font>
    <font>
      <u/>
      <sz val="9.35"/>
      <color theme="10"/>
      <name val="Calibri"/>
      <family val="2"/>
    </font>
    <font>
      <sz val="11"/>
      <color indexed="8"/>
      <name val="Calibri"/>
      <family val="2"/>
    </font>
    <font>
      <sz val="12"/>
      <color theme="1"/>
      <name val="Arial"/>
      <family val="2"/>
    </font>
    <font>
      <sz val="12"/>
      <color indexed="8"/>
      <name val="Arial"/>
      <family val="2"/>
    </font>
    <font>
      <sz val="10"/>
      <color theme="1"/>
      <name val="Calibri"/>
      <family val="2"/>
      <scheme val="minor"/>
    </font>
    <font>
      <sz val="10"/>
      <name val="Calibri"/>
      <family val="2"/>
      <scheme val="minor"/>
    </font>
    <font>
      <b/>
      <sz val="11"/>
      <color theme="1"/>
      <name val="Calibri"/>
      <family val="2"/>
      <scheme val="minor"/>
    </font>
    <font>
      <b/>
      <sz val="9"/>
      <color indexed="81"/>
      <name val="Tahoma"/>
      <family val="2"/>
    </font>
    <font>
      <sz val="9"/>
      <color indexed="81"/>
      <name val="Tahoma"/>
      <family val="2"/>
    </font>
    <font>
      <b/>
      <sz val="22"/>
      <color theme="1"/>
      <name val="Calibri"/>
      <family val="2"/>
      <scheme val="minor"/>
    </font>
    <font>
      <b/>
      <sz val="12"/>
      <color theme="1"/>
      <name val="Calibri"/>
      <family val="2"/>
      <scheme val="minor"/>
    </font>
    <font>
      <i/>
      <sz val="11"/>
      <color theme="1"/>
      <name val="Calibri"/>
      <family val="2"/>
      <scheme val="minor"/>
    </font>
    <font>
      <b/>
      <sz val="20"/>
      <color theme="1"/>
      <name val="Calibri"/>
      <family val="2"/>
      <scheme val="minor"/>
    </font>
    <font>
      <b/>
      <i/>
      <sz val="11"/>
      <color theme="1"/>
      <name val="Calibri"/>
      <family val="2"/>
      <scheme val="minor"/>
    </font>
    <font>
      <b/>
      <sz val="18"/>
      <color theme="1"/>
      <name val="Calibri"/>
      <family val="2"/>
      <scheme val="minor"/>
    </font>
    <font>
      <sz val="10"/>
      <color theme="1"/>
      <name val="Calibri"/>
      <family val="2"/>
    </font>
    <font>
      <sz val="11"/>
      <name val="Arial"/>
      <family val="2"/>
    </font>
    <font>
      <b/>
      <sz val="10"/>
      <color theme="1"/>
      <name val="Calibri"/>
      <family val="2"/>
      <scheme val="minor"/>
    </font>
    <font>
      <sz val="11"/>
      <name val="Calibri"/>
      <family val="2"/>
      <scheme val="minor"/>
    </font>
    <font>
      <sz val="11"/>
      <color rgb="FF000000"/>
      <name val="Calibri"/>
      <family val="2"/>
    </font>
    <font>
      <sz val="11"/>
      <color rgb="FF000000"/>
      <name val="Calibri"/>
      <family val="2"/>
      <scheme val="minor"/>
    </font>
    <font>
      <b/>
      <sz val="11"/>
      <color rgb="FF000000"/>
      <name val="Calibri"/>
      <family val="2"/>
    </font>
    <font>
      <sz val="11"/>
      <color rgb="FFFF0000"/>
      <name val="Calibri"/>
      <family val="2"/>
      <scheme val="minor"/>
    </font>
    <font>
      <vertAlign val="superscript"/>
      <sz val="11"/>
      <color theme="1"/>
      <name val="Calibri"/>
      <family val="2"/>
      <scheme val="minor"/>
    </font>
    <font>
      <u/>
      <sz val="11"/>
      <color theme="10"/>
      <name val="Calibri"/>
      <family val="2"/>
      <scheme val="minor"/>
    </font>
    <font>
      <sz val="20"/>
      <color theme="1"/>
      <name val="Calibri"/>
      <family val="2"/>
      <scheme val="minor"/>
    </font>
    <font>
      <b/>
      <sz val="22"/>
      <color indexed="8"/>
      <name val="Calibri"/>
      <family val="2"/>
      <scheme val="minor"/>
    </font>
    <font>
      <sz val="11"/>
      <color theme="1"/>
      <name val="Arial"/>
      <family val="2"/>
    </font>
    <font>
      <sz val="11"/>
      <color rgb="FF767171"/>
      <name val="Calibri"/>
      <family val="2"/>
      <scheme val="minor"/>
    </font>
    <font>
      <b/>
      <sz val="11"/>
      <color indexed="8"/>
      <name val="Calibri"/>
      <family val="2"/>
      <scheme val="minor"/>
    </font>
    <font>
      <b/>
      <sz val="14"/>
      <color theme="1"/>
      <name val="Calibri"/>
      <family val="2"/>
      <scheme val="minor"/>
    </font>
    <font>
      <b/>
      <sz val="12"/>
      <color theme="0"/>
      <name val="Calibri"/>
      <family val="2"/>
      <scheme val="minor"/>
    </font>
    <font>
      <sz val="8"/>
      <name val="Calibri"/>
      <family val="2"/>
      <scheme val="minor"/>
    </font>
    <font>
      <b/>
      <sz val="12"/>
      <name val="Calibri"/>
      <family val="2"/>
      <scheme val="minor"/>
    </font>
    <font>
      <sz val="12"/>
      <color rgb="FF000000"/>
      <name val="Calibri"/>
      <family val="2"/>
      <scheme val="minor"/>
    </font>
    <font>
      <i/>
      <sz val="12"/>
      <color rgb="FF000000"/>
      <name val="Calibri"/>
      <family val="2"/>
      <scheme val="minor"/>
    </font>
    <font>
      <sz val="12"/>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0" tint="-0.14999847407452621"/>
        <bgColor indexed="64"/>
      </patternFill>
    </fill>
    <fill>
      <patternFill patternType="mediumGray"/>
    </fill>
    <fill>
      <patternFill patternType="solid">
        <fgColor rgb="FFFFFFE5"/>
        <bgColor indexed="64"/>
      </patternFill>
    </fill>
    <fill>
      <patternFill patternType="solid">
        <fgColor theme="0" tint="-4.9989318521683403E-2"/>
        <bgColor indexed="64"/>
      </patternFill>
    </fill>
    <fill>
      <patternFill patternType="mediumGray">
        <bgColor rgb="FFFFFFE5"/>
      </patternFill>
    </fill>
    <fill>
      <patternFill patternType="solid">
        <fgColor rgb="FFFFFF00"/>
        <bgColor rgb="FF000000"/>
      </patternFill>
    </fill>
    <fill>
      <patternFill patternType="solid">
        <fgColor rgb="FFFFFFFF"/>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rgb="FF000000"/>
      </right>
      <top style="thin">
        <color rgb="FF000000"/>
      </top>
      <bottom style="thin">
        <color rgb="FF000000"/>
      </bottom>
      <diagonal/>
    </border>
  </borders>
  <cellStyleXfs count="17">
    <xf numFmtId="0" fontId="0" fillId="0" borderId="0"/>
    <xf numFmtId="9" fontId="1" fillId="0" borderId="0" applyFont="0" applyFill="0" applyBorder="0" applyAlignment="0" applyProtection="0"/>
    <xf numFmtId="0" fontId="3" fillId="0" borderId="0"/>
    <xf numFmtId="0" fontId="2" fillId="2" borderId="0" applyNumberFormat="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6" fillId="0" borderId="0" applyNumberFormat="0" applyFill="0" applyBorder="0" applyAlignment="0" applyProtection="0">
      <alignment vertical="top"/>
      <protection locked="0"/>
    </xf>
    <xf numFmtId="0" fontId="7" fillId="0" borderId="0"/>
    <xf numFmtId="0" fontId="8" fillId="0" borderId="0"/>
    <xf numFmtId="0" fontId="3" fillId="0" borderId="0"/>
    <xf numFmtId="0" fontId="5" fillId="0" borderId="0"/>
    <xf numFmtId="43" fontId="9" fillId="0" borderId="0" applyFont="0" applyFill="0" applyBorder="0" applyAlignment="0" applyProtection="0"/>
    <xf numFmtId="0" fontId="9" fillId="0" borderId="0"/>
    <xf numFmtId="44" fontId="1" fillId="0" borderId="0" applyFont="0" applyFill="0" applyBorder="0" applyAlignment="0" applyProtection="0"/>
    <xf numFmtId="0" fontId="30" fillId="0" borderId="0" applyNumberFormat="0" applyFill="0" applyBorder="0" applyAlignment="0" applyProtection="0"/>
  </cellStyleXfs>
  <cellXfs count="265">
    <xf numFmtId="0" fontId="0" fillId="0" borderId="0" xfId="0"/>
    <xf numFmtId="0" fontId="10" fillId="0" borderId="1" xfId="0" applyFont="1" applyBorder="1" applyAlignment="1" applyProtection="1">
      <alignment horizontal="center" vertical="center"/>
      <protection locked="0"/>
    </xf>
    <xf numFmtId="2" fontId="10" fillId="0" borderId="1" xfId="0" applyNumberFormat="1" applyFont="1" applyBorder="1" applyAlignment="1">
      <alignment horizontal="center" vertical="center"/>
    </xf>
    <xf numFmtId="0" fontId="12" fillId="0" borderId="0" xfId="0" applyFont="1"/>
    <xf numFmtId="168" fontId="0" fillId="0" borderId="0" xfId="0" applyNumberFormat="1"/>
    <xf numFmtId="0" fontId="18" fillId="0" borderId="0" xfId="0" applyFont="1"/>
    <xf numFmtId="0" fontId="19" fillId="0" borderId="0" xfId="0" applyFont="1"/>
    <xf numFmtId="0" fontId="10" fillId="0" borderId="1" xfId="0" applyFont="1" applyBorder="1" applyAlignment="1">
      <alignment horizontal="left" vertical="center"/>
    </xf>
    <xf numFmtId="0" fontId="20" fillId="0" borderId="0" xfId="0" applyFont="1"/>
    <xf numFmtId="0" fontId="10" fillId="0" borderId="0" xfId="0" applyFont="1"/>
    <xf numFmtId="2" fontId="0" fillId="0" borderId="0" xfId="0" applyNumberFormat="1"/>
    <xf numFmtId="0" fontId="0" fillId="0" borderId="0" xfId="0" applyAlignment="1">
      <alignment horizontal="left"/>
    </xf>
    <xf numFmtId="0" fontId="10" fillId="0" borderId="1" xfId="0" applyFont="1" applyBorder="1" applyAlignment="1">
      <alignment horizontal="center" vertical="center"/>
    </xf>
    <xf numFmtId="2" fontId="0" fillId="0" borderId="0" xfId="0" applyNumberFormat="1" applyAlignment="1">
      <alignment horizontal="center"/>
    </xf>
    <xf numFmtId="0" fontId="0" fillId="0" borderId="0" xfId="0" applyAlignment="1">
      <alignment horizontal="center"/>
    </xf>
    <xf numFmtId="0" fontId="10" fillId="0" borderId="1" xfId="0" applyFont="1" applyBorder="1"/>
    <xf numFmtId="0" fontId="11" fillId="0" borderId="1" xfId="0" applyFont="1" applyBorder="1" applyAlignment="1">
      <alignment horizontal="left" vertical="center"/>
    </xf>
    <xf numFmtId="0" fontId="10" fillId="0" borderId="1" xfId="0" applyFont="1" applyBorder="1" applyProtection="1">
      <protection locked="0"/>
    </xf>
    <xf numFmtId="0" fontId="10" fillId="0" borderId="1" xfId="0" applyFont="1" applyBorder="1" applyAlignment="1">
      <alignment horizontal="center" vertical="top" textRotation="90" wrapText="1"/>
    </xf>
    <xf numFmtId="0" fontId="10" fillId="0" borderId="1" xfId="0" applyFont="1" applyBorder="1" applyAlignment="1">
      <alignment vertical="top" textRotation="90" wrapText="1"/>
    </xf>
    <xf numFmtId="0" fontId="23" fillId="0" borderId="1" xfId="0" applyFont="1" applyBorder="1" applyAlignment="1">
      <alignment vertical="center"/>
    </xf>
    <xf numFmtId="0" fontId="23" fillId="0" borderId="1" xfId="0" applyFont="1" applyBorder="1" applyAlignment="1">
      <alignment horizontal="center" vertical="center"/>
    </xf>
    <xf numFmtId="0" fontId="10" fillId="0" borderId="0" xfId="0" applyFont="1" applyAlignment="1">
      <alignment horizontal="left"/>
    </xf>
    <xf numFmtId="0" fontId="0" fillId="0" borderId="0" xfId="0" applyAlignment="1">
      <alignment horizontal="left" vertical="center"/>
    </xf>
    <xf numFmtId="0" fontId="24" fillId="0" borderId="12" xfId="0" applyFont="1" applyBorder="1" applyAlignment="1">
      <alignment horizontal="left" vertical="center" wrapText="1"/>
    </xf>
    <xf numFmtId="0" fontId="0" fillId="0" borderId="0" xfId="0" applyAlignment="1">
      <alignment horizontal="left" vertical="center" wrapText="1"/>
    </xf>
    <xf numFmtId="0" fontId="24" fillId="4" borderId="12" xfId="0" applyFont="1" applyFill="1" applyBorder="1" applyAlignment="1">
      <alignment horizontal="left" vertical="center" wrapText="1"/>
    </xf>
    <xf numFmtId="2" fontId="0" fillId="0" borderId="1" xfId="0" applyNumberFormat="1" applyBorder="1" applyAlignment="1">
      <alignment horizontal="center" vertical="center"/>
    </xf>
    <xf numFmtId="0" fontId="24" fillId="0" borderId="9" xfId="0" applyFont="1" applyBorder="1" applyAlignment="1">
      <alignment horizontal="left" vertical="center" wrapText="1"/>
    </xf>
    <xf numFmtId="0" fontId="0" fillId="0" borderId="0" xfId="0" applyAlignment="1">
      <alignment horizontal="center" vertical="center"/>
    </xf>
    <xf numFmtId="0" fontId="0" fillId="0" borderId="2" xfId="0" applyBorder="1"/>
    <xf numFmtId="168" fontId="0" fillId="0" borderId="28" xfId="0" applyNumberFormat="1" applyBorder="1" applyAlignment="1">
      <alignment horizontal="center" vertical="center"/>
    </xf>
    <xf numFmtId="169" fontId="0" fillId="0" borderId="0" xfId="0" applyNumberFormat="1" applyAlignment="1">
      <alignment horizontal="center" vertical="center"/>
    </xf>
    <xf numFmtId="0" fontId="12" fillId="3" borderId="51" xfId="0" applyFont="1" applyFill="1" applyBorder="1" applyAlignment="1">
      <alignment horizontal="left" vertical="center"/>
    </xf>
    <xf numFmtId="0" fontId="12" fillId="0" borderId="23" xfId="0" applyFont="1" applyBorder="1" applyAlignment="1">
      <alignment horizontal="center" vertical="center"/>
    </xf>
    <xf numFmtId="0" fontId="12" fillId="0" borderId="3" xfId="0" applyFont="1" applyBorder="1" applyAlignment="1">
      <alignment horizontal="left" vertical="center"/>
    </xf>
    <xf numFmtId="0" fontId="17" fillId="0" borderId="4" xfId="0" applyFont="1" applyBorder="1" applyAlignment="1">
      <alignment horizontal="left" vertical="center"/>
    </xf>
    <xf numFmtId="0" fontId="12" fillId="0" borderId="3" xfId="0" applyFont="1" applyBorder="1" applyAlignment="1">
      <alignment horizontal="left" vertical="center" wrapText="1"/>
    </xf>
    <xf numFmtId="0" fontId="17" fillId="0" borderId="4" xfId="0" applyFont="1" applyBorder="1" applyAlignment="1">
      <alignment horizontal="left" vertical="center" wrapText="1"/>
    </xf>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2" fillId="0" borderId="18" xfId="0" applyFont="1" applyBorder="1" applyAlignment="1">
      <alignment horizontal="center" vertical="center"/>
    </xf>
    <xf numFmtId="166" fontId="0" fillId="0" borderId="0" xfId="0" applyNumberFormat="1" applyAlignment="1">
      <alignment horizontal="center" vertical="center"/>
    </xf>
    <xf numFmtId="169" fontId="0" fillId="0" borderId="0" xfId="0" applyNumberFormat="1" applyAlignment="1">
      <alignment horizontal="center" vertical="center" wrapText="1"/>
    </xf>
    <xf numFmtId="166" fontId="0" fillId="0" borderId="0" xfId="0" applyNumberFormat="1" applyAlignment="1">
      <alignment horizontal="center" vertical="center" wrapText="1"/>
    </xf>
    <xf numFmtId="9" fontId="0" fillId="0" borderId="0" xfId="1" applyFont="1" applyBorder="1" applyAlignment="1">
      <alignment horizontal="center" vertical="center" wrapText="1"/>
    </xf>
    <xf numFmtId="9" fontId="0" fillId="0" borderId="0" xfId="1" applyFont="1" applyBorder="1" applyAlignment="1">
      <alignment horizontal="center" vertical="center"/>
    </xf>
    <xf numFmtId="169" fontId="12" fillId="0" borderId="6" xfId="0" applyNumberFormat="1" applyFont="1" applyBorder="1" applyAlignment="1">
      <alignment horizontal="center" vertical="center"/>
    </xf>
    <xf numFmtId="0" fontId="31" fillId="0" borderId="0" xfId="0" applyFont="1"/>
    <xf numFmtId="0" fontId="24" fillId="3" borderId="12" xfId="0" applyFont="1" applyFill="1" applyBorder="1" applyAlignment="1">
      <alignment wrapText="1"/>
    </xf>
    <xf numFmtId="9" fontId="24" fillId="6" borderId="1" xfId="0" applyNumberFormat="1" applyFont="1" applyFill="1" applyBorder="1" applyAlignment="1">
      <alignment horizontal="center" vertical="center"/>
    </xf>
    <xf numFmtId="171" fontId="12" fillId="0" borderId="7" xfId="0" applyNumberFormat="1" applyFont="1" applyBorder="1" applyAlignment="1">
      <alignment vertical="center"/>
    </xf>
    <xf numFmtId="0" fontId="12" fillId="3" borderId="20" xfId="0" applyFont="1" applyFill="1" applyBorder="1" applyAlignment="1">
      <alignment horizontal="center" vertical="center"/>
    </xf>
    <xf numFmtId="168" fontId="12" fillId="0" borderId="18" xfId="0" applyNumberFormat="1" applyFont="1" applyBorder="1" applyAlignment="1">
      <alignment horizontal="center" vertical="center"/>
    </xf>
    <xf numFmtId="0" fontId="0" fillId="0" borderId="0" xfId="0" applyAlignment="1">
      <alignment vertical="top"/>
    </xf>
    <xf numFmtId="0" fontId="16" fillId="0" borderId="0" xfId="0" applyFont="1" applyAlignment="1">
      <alignment horizontal="left"/>
    </xf>
    <xf numFmtId="0" fontId="0" fillId="3" borderId="37" xfId="0" applyFill="1" applyBorder="1" applyAlignment="1">
      <alignment horizontal="left" vertical="center"/>
    </xf>
    <xf numFmtId="168" fontId="0" fillId="0" borderId="1" xfId="0" applyNumberFormat="1" applyBorder="1" applyAlignment="1">
      <alignment horizontal="center" vertical="center"/>
    </xf>
    <xf numFmtId="167" fontId="0" fillId="0" borderId="1" xfId="1" applyNumberFormat="1" applyFont="1" applyBorder="1" applyAlignment="1">
      <alignment horizontal="center" vertical="center"/>
    </xf>
    <xf numFmtId="167" fontId="0" fillId="0" borderId="6" xfId="1" applyNumberFormat="1" applyFont="1" applyBorder="1"/>
    <xf numFmtId="167" fontId="0" fillId="0" borderId="7" xfId="1" applyNumberFormat="1" applyFont="1" applyBorder="1"/>
    <xf numFmtId="0" fontId="12" fillId="6" borderId="1" xfId="0" applyFont="1" applyFill="1" applyBorder="1" applyAlignment="1">
      <alignment horizontal="center" vertical="center" wrapText="1"/>
    </xf>
    <xf numFmtId="0" fontId="24" fillId="6" borderId="1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4" fillId="6" borderId="13"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9" fontId="0" fillId="0" borderId="1" xfId="1" applyFont="1" applyBorder="1" applyAlignment="1" applyProtection="1">
      <alignment horizontal="center" vertical="center"/>
      <protection locked="0"/>
    </xf>
    <xf numFmtId="0" fontId="0" fillId="0" borderId="1" xfId="0" applyBorder="1" applyProtection="1">
      <protection locked="0"/>
    </xf>
    <xf numFmtId="0" fontId="0" fillId="0" borderId="24" xfId="0" applyBorder="1" applyAlignment="1">
      <alignment horizontal="center" vertical="center"/>
    </xf>
    <xf numFmtId="168" fontId="0" fillId="0" borderId="34" xfId="0" applyNumberFormat="1" applyBorder="1" applyAlignment="1">
      <alignment horizontal="center" vertical="center"/>
    </xf>
    <xf numFmtId="0" fontId="0" fillId="0" borderId="24" xfId="0" applyBorder="1" applyAlignment="1" applyProtection="1">
      <alignment horizontal="center" vertical="center"/>
      <protection locked="0"/>
    </xf>
    <xf numFmtId="0" fontId="0" fillId="0" borderId="0" xfId="0" applyProtection="1">
      <protection locked="0"/>
    </xf>
    <xf numFmtId="168" fontId="0" fillId="0" borderId="49" xfId="0" applyNumberFormat="1" applyBorder="1" applyAlignment="1">
      <alignment horizontal="center" vertical="center"/>
    </xf>
    <xf numFmtId="168" fontId="0" fillId="0" borderId="24" xfId="0" applyNumberFormat="1" applyBorder="1" applyAlignment="1">
      <alignment horizontal="center" vertical="center"/>
    </xf>
    <xf numFmtId="0" fontId="0" fillId="0" borderId="45" xfId="0" applyBorder="1" applyAlignment="1">
      <alignment horizontal="center" vertical="center"/>
    </xf>
    <xf numFmtId="168" fontId="0" fillId="0" borderId="45" xfId="0" applyNumberFormat="1" applyBorder="1" applyAlignment="1">
      <alignment horizontal="center" vertical="center"/>
    </xf>
    <xf numFmtId="0" fontId="0" fillId="0" borderId="45" xfId="0" applyBorder="1" applyAlignment="1" applyProtection="1">
      <alignment horizontal="center" vertical="center"/>
      <protection locked="0"/>
    </xf>
    <xf numFmtId="168" fontId="0" fillId="0" borderId="50" xfId="0" applyNumberFormat="1" applyBorder="1" applyAlignment="1">
      <alignment horizontal="center" vertical="center"/>
    </xf>
    <xf numFmtId="9" fontId="0" fillId="0" borderId="49" xfId="1" applyFont="1" applyBorder="1" applyAlignment="1">
      <alignment horizontal="center" vertical="center"/>
    </xf>
    <xf numFmtId="0" fontId="0" fillId="0" borderId="49" xfId="0" applyBorder="1" applyAlignment="1" applyProtection="1">
      <alignment horizontal="center" vertical="center"/>
      <protection locked="0"/>
    </xf>
    <xf numFmtId="9" fontId="0" fillId="0" borderId="47" xfId="1" applyFont="1" applyBorder="1" applyAlignment="1">
      <alignment horizontal="center" vertical="center"/>
    </xf>
    <xf numFmtId="0" fontId="0" fillId="0" borderId="49" xfId="0" applyBorder="1" applyAlignment="1">
      <alignment horizontal="center" vertical="center"/>
    </xf>
    <xf numFmtId="9" fontId="0" fillId="0" borderId="34" xfId="1" applyFont="1" applyBorder="1" applyAlignment="1">
      <alignment horizontal="center" vertical="center"/>
    </xf>
    <xf numFmtId="0" fontId="12" fillId="3" borderId="24" xfId="0" applyFont="1" applyFill="1" applyBorder="1" applyAlignment="1">
      <alignment horizontal="center" vertical="center"/>
    </xf>
    <xf numFmtId="0" fontId="12" fillId="3" borderId="34" xfId="0" applyFont="1" applyFill="1" applyBorder="1" applyAlignment="1">
      <alignment horizontal="center" vertical="center"/>
    </xf>
    <xf numFmtId="0" fontId="0" fillId="0" borderId="34" xfId="0" applyBorder="1" applyAlignment="1" applyProtection="1">
      <alignment horizontal="center" vertical="center"/>
      <protection locked="0"/>
    </xf>
    <xf numFmtId="0" fontId="0" fillId="0" borderId="1" xfId="0" applyBorder="1"/>
    <xf numFmtId="0" fontId="30" fillId="0" borderId="0" xfId="16" applyFill="1" applyBorder="1" applyAlignment="1">
      <alignment horizontal="left" vertical="center" wrapText="1"/>
    </xf>
    <xf numFmtId="0" fontId="0" fillId="0" borderId="45" xfId="0" applyBorder="1" applyAlignment="1">
      <alignment vertical="center" wrapText="1"/>
    </xf>
    <xf numFmtId="0" fontId="30" fillId="0" borderId="0" xfId="16" applyBorder="1" applyAlignment="1">
      <alignment vertical="top"/>
    </xf>
    <xf numFmtId="0" fontId="15" fillId="0" borderId="3" xfId="0" applyFont="1" applyBorder="1" applyAlignment="1">
      <alignment horizontal="left" vertical="center" wrapText="1"/>
    </xf>
    <xf numFmtId="0" fontId="32" fillId="0" borderId="3" xfId="0" applyFont="1" applyBorder="1" applyAlignment="1">
      <alignment horizontal="left" vertical="center" wrapText="1"/>
    </xf>
    <xf numFmtId="0" fontId="33" fillId="0" borderId="0" xfId="0" applyFont="1" applyAlignment="1">
      <alignment horizontal="left" vertical="center" indent="5" readingOrder="1"/>
    </xf>
    <xf numFmtId="0" fontId="35" fillId="0" borderId="0" xfId="0" applyFont="1" applyAlignment="1">
      <alignment horizontal="right" vertical="top"/>
    </xf>
    <xf numFmtId="0" fontId="18" fillId="0" borderId="0" xfId="0" applyFont="1" applyAlignment="1">
      <alignment horizontal="left" vertical="center"/>
    </xf>
    <xf numFmtId="10" fontId="0" fillId="0" borderId="1" xfId="0" applyNumberFormat="1" applyBorder="1" applyAlignment="1" applyProtection="1">
      <alignment horizontal="center" vertical="center"/>
      <protection locked="0"/>
    </xf>
    <xf numFmtId="165" fontId="0" fillId="0" borderId="1" xfId="0" applyNumberFormat="1" applyBorder="1" applyAlignment="1">
      <alignment horizontal="center" vertical="center"/>
    </xf>
    <xf numFmtId="9" fontId="24" fillId="0" borderId="34" xfId="1" applyFont="1" applyBorder="1" applyAlignment="1">
      <alignment horizontal="center" vertical="center"/>
    </xf>
    <xf numFmtId="172" fontId="37" fillId="0" borderId="0" xfId="0" applyNumberFormat="1" applyFont="1" applyAlignment="1">
      <alignment horizontal="left"/>
    </xf>
    <xf numFmtId="173" fontId="37" fillId="0" borderId="0" xfId="0" applyNumberFormat="1" applyFont="1" applyAlignment="1">
      <alignment horizontal="left"/>
    </xf>
    <xf numFmtId="0" fontId="0" fillId="6" borderId="53" xfId="15" applyNumberFormat="1" applyFont="1" applyFill="1" applyBorder="1" applyAlignment="1" applyProtection="1">
      <alignment horizontal="center" vertical="center"/>
      <protection locked="0"/>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0" fillId="0" borderId="1" xfId="0" applyNumberFormat="1" applyFont="1" applyBorder="1" applyAlignment="1" applyProtection="1">
      <alignment horizontal="center"/>
      <protection locked="0"/>
    </xf>
    <xf numFmtId="0" fontId="10" fillId="0" borderId="0" xfId="0" applyFont="1" applyAlignment="1">
      <alignment vertical="center"/>
    </xf>
    <xf numFmtId="0" fontId="0" fillId="0" borderId="24" xfId="0" applyBorder="1" applyAlignment="1">
      <alignment horizontal="center" vertical="center" textRotation="90" wrapText="1"/>
    </xf>
    <xf numFmtId="2" fontId="0" fillId="0" borderId="24" xfId="0" applyNumberFormat="1" applyBorder="1" applyAlignment="1">
      <alignment horizontal="center" vertical="top" textRotation="90" wrapText="1"/>
    </xf>
    <xf numFmtId="0" fontId="22" fillId="0" borderId="24" xfId="7" applyFont="1" applyBorder="1" applyAlignment="1">
      <alignment horizontal="center" vertical="center" textRotation="90" wrapText="1"/>
    </xf>
    <xf numFmtId="0" fontId="10" fillId="0" borderId="24" xfId="0" applyFont="1" applyBorder="1" applyAlignment="1">
      <alignment horizontal="left" vertical="center" textRotation="90" wrapText="1"/>
    </xf>
    <xf numFmtId="0" fontId="21" fillId="0" borderId="24" xfId="0" applyFont="1" applyBorder="1" applyAlignment="1">
      <alignment horizontal="left" vertical="center" wrapText="1"/>
    </xf>
    <xf numFmtId="0" fontId="0" fillId="0" borderId="1" xfId="0" applyBorder="1" applyAlignment="1">
      <alignment horizontal="center"/>
    </xf>
    <xf numFmtId="2" fontId="0" fillId="0" borderId="1" xfId="0" applyNumberFormat="1" applyBorder="1" applyAlignment="1">
      <alignment horizontal="center"/>
    </xf>
    <xf numFmtId="166" fontId="0" fillId="0" borderId="1" xfId="0" applyNumberFormat="1" applyBorder="1" applyAlignment="1">
      <alignment horizontal="center"/>
    </xf>
    <xf numFmtId="166" fontId="10" fillId="0" borderId="1" xfId="1" applyNumberFormat="1" applyFont="1" applyFill="1" applyBorder="1" applyAlignment="1" applyProtection="1">
      <alignment horizontal="center"/>
      <protection locked="0"/>
    </xf>
    <xf numFmtId="166" fontId="10" fillId="0" borderId="1" xfId="0" applyNumberFormat="1" applyFont="1" applyBorder="1" applyAlignment="1" applyProtection="1">
      <alignment horizontal="center" wrapText="1"/>
      <protection locked="0"/>
    </xf>
    <xf numFmtId="166" fontId="10" fillId="0" borderId="1" xfId="1" applyNumberFormat="1" applyFont="1" applyFill="1" applyBorder="1" applyAlignment="1" applyProtection="1">
      <alignment horizontal="center" wrapText="1"/>
      <protection locked="0"/>
    </xf>
    <xf numFmtId="166" fontId="10" fillId="0" borderId="1" xfId="1" applyNumberFormat="1" applyFont="1" applyFill="1" applyBorder="1" applyAlignment="1">
      <alignment horizontal="center"/>
    </xf>
    <xf numFmtId="0" fontId="24" fillId="6" borderId="10" xfId="0" applyFont="1" applyFill="1" applyBorder="1" applyAlignment="1" applyProtection="1">
      <alignment horizontal="center" vertical="center" wrapText="1"/>
      <protection locked="0"/>
    </xf>
    <xf numFmtId="0" fontId="26" fillId="0" borderId="0" xfId="0" applyFont="1"/>
    <xf numFmtId="0" fontId="25" fillId="0" borderId="1" xfId="0" applyFont="1" applyBorder="1"/>
    <xf numFmtId="0" fontId="25" fillId="0" borderId="1" xfId="0" applyFont="1" applyBorder="1" applyAlignment="1">
      <alignment horizontal="center" vertical="center"/>
    </xf>
    <xf numFmtId="10" fontId="25" fillId="0" borderId="1" xfId="0" applyNumberFormat="1" applyFont="1" applyBorder="1" applyAlignment="1">
      <alignment horizontal="center" vertical="center"/>
    </xf>
    <xf numFmtId="8" fontId="25" fillId="0" borderId="1" xfId="0" applyNumberFormat="1" applyFont="1" applyBorder="1" applyAlignment="1">
      <alignment horizontal="center" vertical="center"/>
    </xf>
    <xf numFmtId="0" fontId="25" fillId="0" borderId="1" xfId="0" applyFont="1" applyBorder="1" applyAlignment="1">
      <alignment horizontal="center"/>
    </xf>
    <xf numFmtId="10" fontId="25" fillId="0" borderId="1" xfId="0" applyNumberFormat="1" applyFont="1" applyBorder="1" applyAlignment="1">
      <alignment horizontal="center"/>
    </xf>
    <xf numFmtId="8" fontId="25" fillId="0" borderId="1" xfId="0" applyNumberFormat="1" applyFont="1" applyBorder="1" applyAlignment="1">
      <alignment horizontal="center"/>
    </xf>
    <xf numFmtId="0" fontId="25" fillId="0" borderId="1" xfId="0" applyFont="1" applyBorder="1" applyAlignment="1">
      <alignment horizontal="center" vertical="center" wrapText="1"/>
    </xf>
    <xf numFmtId="10" fontId="0" fillId="0" borderId="1" xfId="0" applyNumberFormat="1" applyBorder="1"/>
    <xf numFmtId="44" fontId="0" fillId="0" borderId="1" xfId="0" applyNumberFormat="1" applyBorder="1"/>
    <xf numFmtId="168" fontId="0" fillId="0" borderId="1" xfId="0" applyNumberFormat="1" applyBorder="1"/>
    <xf numFmtId="168" fontId="0" fillId="0" borderId="1" xfId="0" applyNumberFormat="1" applyBorder="1" applyAlignment="1">
      <alignment horizontal="center"/>
    </xf>
    <xf numFmtId="0" fontId="0" fillId="0" borderId="1" xfId="0" applyBorder="1" applyAlignment="1">
      <alignment horizontal="center" wrapText="1"/>
    </xf>
    <xf numFmtId="8" fontId="25" fillId="0" borderId="1" xfId="0" applyNumberFormat="1" applyFont="1" applyBorder="1" applyAlignment="1">
      <alignment horizontal="center" wrapText="1"/>
    </xf>
    <xf numFmtId="0" fontId="25" fillId="0" borderId="1" xfId="0" applyFont="1" applyBorder="1" applyAlignment="1">
      <alignment horizontal="center" wrapText="1"/>
    </xf>
    <xf numFmtId="0" fontId="0" fillId="0" borderId="1" xfId="0" applyBorder="1" applyAlignment="1">
      <alignment wrapText="1"/>
    </xf>
    <xf numFmtId="8" fontId="25" fillId="0" borderId="1" xfId="0" applyNumberFormat="1" applyFont="1" applyBorder="1" applyAlignment="1">
      <alignment horizontal="center" vertical="center" wrapText="1"/>
    </xf>
    <xf numFmtId="0" fontId="26" fillId="0" borderId="1" xfId="0" applyFont="1" applyBorder="1"/>
    <xf numFmtId="0" fontId="0" fillId="6" borderId="20"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24" fillId="6" borderId="30" xfId="0" applyFont="1" applyFill="1" applyBorder="1" applyAlignment="1" applyProtection="1">
      <alignment horizontal="center" vertical="center" wrapText="1"/>
      <protection locked="0"/>
    </xf>
    <xf numFmtId="0" fontId="24" fillId="6" borderId="28" xfId="0" applyFont="1" applyFill="1" applyBorder="1" applyAlignment="1" applyProtection="1">
      <alignment horizontal="center" vertical="center" wrapText="1"/>
      <protection locked="0"/>
    </xf>
    <xf numFmtId="0" fontId="24" fillId="6" borderId="9" xfId="0" applyFont="1" applyFill="1" applyBorder="1" applyAlignment="1" applyProtection="1">
      <alignment horizontal="center" vertical="center" wrapText="1"/>
      <protection locked="0"/>
    </xf>
    <xf numFmtId="0" fontId="24" fillId="6" borderId="12" xfId="0" applyFont="1" applyFill="1" applyBorder="1" applyAlignment="1" applyProtection="1">
      <alignment horizontal="center" vertical="center" wrapText="1"/>
      <protection locked="0"/>
    </xf>
    <xf numFmtId="0" fontId="24" fillId="6" borderId="14" xfId="0" applyFont="1" applyFill="1" applyBorder="1" applyAlignment="1" applyProtection="1">
      <alignment horizontal="center" vertical="center" wrapText="1"/>
      <protection locked="0"/>
    </xf>
    <xf numFmtId="0" fontId="24" fillId="6" borderId="37" xfId="0" applyFont="1" applyFill="1" applyBorder="1" applyAlignment="1" applyProtection="1">
      <alignment horizontal="center" vertical="center" wrapText="1"/>
      <protection locked="0"/>
    </xf>
    <xf numFmtId="0" fontId="24" fillId="6" borderId="32" xfId="0" applyFont="1" applyFill="1" applyBorder="1" applyAlignment="1" applyProtection="1">
      <alignment horizontal="center" vertical="center" wrapText="1"/>
      <protection locked="0"/>
    </xf>
    <xf numFmtId="0" fontId="24" fillId="6" borderId="15" xfId="0" applyFont="1" applyFill="1" applyBorder="1" applyAlignment="1" applyProtection="1">
      <alignment horizontal="center" vertical="center" wrapText="1"/>
      <protection locked="0"/>
    </xf>
    <xf numFmtId="168" fontId="0" fillId="6" borderId="34" xfId="15" applyNumberFormat="1"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39" fillId="9" borderId="1" xfId="0" applyFont="1" applyFill="1" applyBorder="1" applyAlignment="1">
      <alignment horizontal="center" vertical="center" wrapText="1"/>
    </xf>
    <xf numFmtId="8"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8" fontId="40" fillId="10" borderId="1" xfId="0" applyNumberFormat="1" applyFont="1" applyFill="1" applyBorder="1" applyAlignment="1">
      <alignment horizontal="center" vertical="center"/>
    </xf>
    <xf numFmtId="0" fontId="40" fillId="0" borderId="1" xfId="0" applyFont="1" applyBorder="1" applyAlignment="1">
      <alignment horizontal="left" vertical="center"/>
    </xf>
    <xf numFmtId="0" fontId="0" fillId="0" borderId="40" xfId="0" applyBorder="1" applyAlignment="1">
      <alignment horizontal="left" vertical="center" wrapText="1"/>
    </xf>
    <xf numFmtId="0" fontId="0" fillId="0" borderId="14" xfId="0" applyBorder="1" applyAlignment="1">
      <alignment horizontal="left" vertical="center" wrapText="1"/>
    </xf>
    <xf numFmtId="2" fontId="11" fillId="0" borderId="28" xfId="0" applyNumberFormat="1" applyFont="1" applyBorder="1" applyAlignment="1" applyProtection="1">
      <alignment horizontal="left" vertical="center"/>
      <protection locked="0"/>
    </xf>
    <xf numFmtId="44" fontId="24" fillId="6" borderId="1" xfId="0" applyNumberFormat="1" applyFont="1" applyFill="1" applyBorder="1" applyAlignment="1">
      <alignment horizontal="center" vertical="center"/>
    </xf>
    <xf numFmtId="0" fontId="0" fillId="0" borderId="24" xfId="0" applyBorder="1" applyAlignment="1">
      <alignment horizontal="left" vertical="center"/>
    </xf>
    <xf numFmtId="168" fontId="24" fillId="6" borderId="46" xfId="0" applyNumberFormat="1" applyFont="1" applyFill="1" applyBorder="1" applyAlignment="1" applyProtection="1">
      <alignment horizontal="center" vertical="center"/>
      <protection locked="0"/>
    </xf>
    <xf numFmtId="0" fontId="24" fillId="6" borderId="16" xfId="0" applyFont="1" applyFill="1" applyBorder="1" applyAlignment="1" applyProtection="1">
      <alignment horizontal="center" vertical="center" wrapText="1"/>
      <protection locked="0"/>
    </xf>
    <xf numFmtId="0" fontId="24" fillId="6" borderId="56" xfId="0" applyFont="1" applyFill="1" applyBorder="1" applyAlignment="1" applyProtection="1">
      <alignment horizontal="center" vertical="center" wrapText="1"/>
      <protection locked="0"/>
    </xf>
    <xf numFmtId="0" fontId="24" fillId="6" borderId="44" xfId="0" applyFont="1" applyFill="1" applyBorder="1" applyAlignment="1" applyProtection="1">
      <alignment horizontal="center" vertical="center" wrapText="1"/>
      <protection locked="0"/>
    </xf>
    <xf numFmtId="0" fontId="24" fillId="6" borderId="57" xfId="0" applyFont="1" applyFill="1" applyBorder="1" applyAlignment="1" applyProtection="1">
      <alignment horizontal="center" vertical="center" wrapText="1"/>
      <protection locked="0"/>
    </xf>
    <xf numFmtId="168" fontId="24" fillId="6" borderId="13" xfId="0" applyNumberFormat="1" applyFont="1" applyFill="1" applyBorder="1" applyAlignment="1" applyProtection="1">
      <alignment horizontal="center" vertical="center"/>
      <protection locked="0"/>
    </xf>
    <xf numFmtId="0" fontId="16" fillId="0" borderId="1" xfId="0" applyFont="1" applyBorder="1" applyAlignment="1">
      <alignment vertical="center"/>
    </xf>
    <xf numFmtId="0" fontId="24" fillId="6" borderId="33" xfId="0" applyFont="1" applyFill="1" applyBorder="1" applyAlignment="1" applyProtection="1">
      <alignment horizontal="center" vertical="center" wrapText="1"/>
      <protection locked="0"/>
    </xf>
    <xf numFmtId="0" fontId="24" fillId="6" borderId="43" xfId="0" applyFont="1" applyFill="1" applyBorder="1" applyAlignment="1" applyProtection="1">
      <alignment horizontal="center" vertical="center" wrapText="1"/>
      <protection locked="0"/>
    </xf>
    <xf numFmtId="0" fontId="24" fillId="6" borderId="36" xfId="0" applyFont="1" applyFill="1" applyBorder="1" applyAlignment="1" applyProtection="1">
      <alignment horizontal="center" vertical="center" wrapText="1"/>
      <protection locked="0"/>
    </xf>
    <xf numFmtId="0" fontId="0" fillId="0" borderId="1" xfId="0" applyBorder="1" applyAlignment="1">
      <alignment horizontal="left"/>
    </xf>
    <xf numFmtId="0" fontId="25" fillId="0" borderId="1" xfId="0" applyFont="1" applyBorder="1" applyAlignment="1">
      <alignment horizontal="left" vertical="center"/>
    </xf>
    <xf numFmtId="44" fontId="24" fillId="6" borderId="28" xfId="0" applyNumberFormat="1" applyFont="1" applyFill="1" applyBorder="1" applyAlignment="1">
      <alignment horizontal="center" vertical="center"/>
    </xf>
    <xf numFmtId="0" fontId="0" fillId="0" borderId="22" xfId="0" applyBorder="1" applyAlignment="1">
      <alignment horizontal="center" vertical="center"/>
    </xf>
    <xf numFmtId="168" fontId="0" fillId="0" borderId="43" xfId="0" applyNumberFormat="1" applyBorder="1" applyAlignment="1">
      <alignment horizontal="center" vertical="center"/>
    </xf>
    <xf numFmtId="168" fontId="0" fillId="0" borderId="36" xfId="0" applyNumberFormat="1" applyBorder="1" applyAlignment="1">
      <alignment horizontal="center" vertical="center"/>
    </xf>
    <xf numFmtId="168" fontId="12" fillId="0" borderId="23" xfId="0" applyNumberFormat="1" applyFont="1" applyBorder="1" applyAlignment="1">
      <alignment horizontal="center" vertical="center"/>
    </xf>
    <xf numFmtId="0" fontId="0" fillId="6" borderId="1" xfId="0" applyFill="1" applyBorder="1" applyAlignment="1" applyProtection="1">
      <alignment horizontal="center"/>
      <protection locked="0"/>
    </xf>
    <xf numFmtId="0" fontId="16" fillId="0" borderId="28" xfId="0" applyFont="1" applyBorder="1"/>
    <xf numFmtId="0" fontId="0" fillId="0" borderId="0" xfId="15" applyNumberFormat="1" applyFont="1" applyFill="1" applyBorder="1" applyAlignment="1" applyProtection="1">
      <alignment vertical="center"/>
    </xf>
    <xf numFmtId="0" fontId="16" fillId="0" borderId="1" xfId="0" applyFont="1" applyBorder="1"/>
    <xf numFmtId="44" fontId="28" fillId="0" borderId="8" xfId="15" applyFont="1" applyFill="1" applyBorder="1" applyAlignment="1" applyProtection="1"/>
    <xf numFmtId="44" fontId="28" fillId="0" borderId="0" xfId="15" applyFont="1" applyFill="1" applyBorder="1" applyAlignment="1" applyProtection="1"/>
    <xf numFmtId="44" fontId="28" fillId="0" borderId="0" xfId="15" applyFont="1" applyFill="1" applyBorder="1" applyAlignment="1" applyProtection="1">
      <alignment horizontal="center"/>
    </xf>
    <xf numFmtId="164" fontId="28" fillId="0" borderId="0" xfId="0" applyNumberFormat="1" applyFont="1"/>
    <xf numFmtId="44" fontId="28" fillId="0" borderId="0" xfId="15" applyFont="1" applyProtection="1"/>
    <xf numFmtId="0" fontId="25" fillId="0" borderId="0" xfId="0" applyFont="1"/>
    <xf numFmtId="0" fontId="0" fillId="7" borderId="1" xfId="0" applyFill="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3" xfId="0" applyFont="1" applyBorder="1" applyAlignment="1">
      <alignment horizontal="center" vertical="center"/>
    </xf>
    <xf numFmtId="0" fontId="0" fillId="8" borderId="13" xfId="0" applyFill="1" applyBorder="1" applyAlignment="1">
      <alignment horizontal="center" vertical="center" wrapText="1"/>
    </xf>
    <xf numFmtId="0" fontId="24" fillId="3" borderId="12" xfId="0" applyFont="1" applyFill="1" applyBorder="1"/>
    <xf numFmtId="170" fontId="24" fillId="0" borderId="13" xfId="0" applyNumberFormat="1" applyFont="1" applyBorder="1"/>
    <xf numFmtId="170" fontId="29" fillId="5" borderId="56" xfId="0" applyNumberFormat="1" applyFont="1" applyFill="1" applyBorder="1" applyAlignment="1">
      <alignment horizontal="center" vertical="center"/>
    </xf>
    <xf numFmtId="170" fontId="29" fillId="5" borderId="54" xfId="0" applyNumberFormat="1" applyFont="1" applyFill="1" applyBorder="1" applyAlignment="1">
      <alignment horizontal="center" vertical="center"/>
    </xf>
    <xf numFmtId="10" fontId="0" fillId="0" borderId="0" xfId="1" applyNumberFormat="1" applyFont="1" applyProtection="1"/>
    <xf numFmtId="9" fontId="0" fillId="0" borderId="0" xfId="1" applyFont="1" applyProtection="1"/>
    <xf numFmtId="168" fontId="24" fillId="0" borderId="13" xfId="0" applyNumberFormat="1" applyFont="1" applyBorder="1" applyAlignment="1">
      <alignment horizontal="center"/>
    </xf>
    <xf numFmtId="2" fontId="0" fillId="0" borderId="13" xfId="0" applyNumberFormat="1" applyBorder="1" applyAlignment="1">
      <alignment horizontal="center" vertical="center"/>
    </xf>
    <xf numFmtId="0" fontId="29" fillId="5" borderId="38"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52" xfId="0" applyFont="1" applyFill="1" applyBorder="1" applyAlignment="1">
      <alignment horizontal="center" vertical="center"/>
    </xf>
    <xf numFmtId="2" fontId="0" fillId="0" borderId="28" xfId="0" applyNumberFormat="1" applyBorder="1" applyAlignment="1">
      <alignment horizontal="center" vertical="center"/>
    </xf>
    <xf numFmtId="166" fontId="0" fillId="0" borderId="9" xfId="1" applyNumberFormat="1" applyFont="1" applyFill="1" applyBorder="1" applyAlignment="1" applyProtection="1">
      <alignment horizontal="center" vertical="center"/>
    </xf>
    <xf numFmtId="166" fontId="0" fillId="0" borderId="10" xfId="1" applyNumberFormat="1" applyFont="1" applyFill="1" applyBorder="1" applyAlignment="1" applyProtection="1">
      <alignment horizontal="center" vertical="center"/>
    </xf>
    <xf numFmtId="166" fontId="0" fillId="0" borderId="11" xfId="1" applyNumberFormat="1" applyFont="1" applyFill="1" applyBorder="1" applyAlignment="1" applyProtection="1">
      <alignment horizontal="center" vertical="center"/>
    </xf>
    <xf numFmtId="166" fontId="0" fillId="0" borderId="29" xfId="1" applyNumberFormat="1" applyFont="1" applyFill="1" applyBorder="1" applyAlignment="1" applyProtection="1">
      <alignment horizontal="center" vertical="center"/>
    </xf>
    <xf numFmtId="166" fontId="0" fillId="0" borderId="54" xfId="1" applyNumberFormat="1" applyFont="1" applyFill="1" applyBorder="1" applyAlignment="1" applyProtection="1">
      <alignment horizontal="center" vertical="center"/>
    </xf>
    <xf numFmtId="166" fontId="0" fillId="0" borderId="12" xfId="1" applyNumberFormat="1" applyFont="1" applyFill="1" applyBorder="1" applyAlignment="1" applyProtection="1">
      <alignment horizontal="center" vertical="center"/>
    </xf>
    <xf numFmtId="166" fontId="0" fillId="0" borderId="1" xfId="1" applyNumberFormat="1" applyFont="1" applyFill="1" applyBorder="1" applyAlignment="1" applyProtection="1">
      <alignment horizontal="center" vertical="center"/>
    </xf>
    <xf numFmtId="166" fontId="0" fillId="0" borderId="13" xfId="1" applyNumberFormat="1" applyFont="1" applyFill="1" applyBorder="1" applyAlignment="1" applyProtection="1">
      <alignment horizontal="center" vertical="center"/>
    </xf>
    <xf numFmtId="166" fontId="0" fillId="0" borderId="46" xfId="1" applyNumberFormat="1" applyFont="1" applyFill="1" applyBorder="1" applyAlignment="1" applyProtection="1">
      <alignment horizontal="center" vertical="center"/>
    </xf>
    <xf numFmtId="166" fontId="0" fillId="0" borderId="48" xfId="1" applyNumberFormat="1" applyFont="1" applyFill="1" applyBorder="1" applyAlignment="1" applyProtection="1">
      <alignment horizontal="center" vertical="center"/>
    </xf>
    <xf numFmtId="166" fontId="0" fillId="0" borderId="14" xfId="1" applyNumberFormat="1" applyFont="1" applyFill="1" applyBorder="1" applyAlignment="1" applyProtection="1">
      <alignment horizontal="center" vertical="center"/>
    </xf>
    <xf numFmtId="166" fontId="0" fillId="0" borderId="15" xfId="1" applyNumberFormat="1" applyFont="1" applyFill="1" applyBorder="1" applyAlignment="1" applyProtection="1">
      <alignment horizontal="center" vertical="center"/>
    </xf>
    <xf numFmtId="166" fontId="0" fillId="0" borderId="16" xfId="1" applyNumberFormat="1" applyFont="1" applyFill="1" applyBorder="1" applyAlignment="1" applyProtection="1">
      <alignment horizontal="center" vertical="center"/>
    </xf>
    <xf numFmtId="166" fontId="0" fillId="0" borderId="31" xfId="1" applyNumberFormat="1" applyFont="1" applyFill="1" applyBorder="1" applyAlignment="1" applyProtection="1">
      <alignment horizontal="center" vertical="center"/>
    </xf>
    <xf numFmtId="166" fontId="0" fillId="0" borderId="55" xfId="1" applyNumberFormat="1" applyFont="1" applyFill="1" applyBorder="1" applyAlignment="1" applyProtection="1">
      <alignment horizontal="center" vertical="center"/>
    </xf>
    <xf numFmtId="0" fontId="12" fillId="3" borderId="25" xfId="0" applyFont="1" applyFill="1" applyBorder="1" applyAlignment="1">
      <alignment horizontal="left" vertical="center"/>
    </xf>
    <xf numFmtId="168" fontId="12" fillId="0" borderId="26" xfId="15" applyNumberFormat="1" applyFont="1" applyBorder="1" applyAlignment="1" applyProtection="1">
      <alignment horizontal="center" vertical="center"/>
    </xf>
    <xf numFmtId="168" fontId="12" fillId="0" borderId="42" xfId="15" applyNumberFormat="1" applyFont="1" applyBorder="1" applyAlignment="1" applyProtection="1">
      <alignment horizontal="center" vertical="center"/>
    </xf>
    <xf numFmtId="168" fontId="12" fillId="0" borderId="27" xfId="15" applyNumberFormat="1" applyFont="1" applyBorder="1" applyAlignment="1" applyProtection="1">
      <alignment horizontal="center" vertical="center"/>
    </xf>
    <xf numFmtId="9" fontId="19" fillId="0" borderId="41" xfId="1" applyFont="1" applyBorder="1" applyAlignment="1" applyProtection="1">
      <alignment horizontal="center" vertical="center"/>
    </xf>
    <xf numFmtId="0" fontId="30" fillId="0" borderId="0" xfId="16" applyFill="1" applyBorder="1" applyAlignment="1" applyProtection="1">
      <alignment horizontal="left" vertical="center" wrapText="1"/>
    </xf>
    <xf numFmtId="0" fontId="30" fillId="0" borderId="0" xfId="16" applyBorder="1" applyAlignment="1" applyProtection="1">
      <alignment vertical="top"/>
    </xf>
    <xf numFmtId="8" fontId="42" fillId="0" borderId="1" xfId="0" applyNumberFormat="1"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8" fontId="25" fillId="0" borderId="46" xfId="0" applyNumberFormat="1" applyFont="1" applyBorder="1" applyAlignment="1">
      <alignment horizontal="center" vertical="center" wrapText="1"/>
    </xf>
    <xf numFmtId="8" fontId="25" fillId="0" borderId="58" xfId="0" applyNumberFormat="1" applyFont="1" applyBorder="1" applyAlignment="1">
      <alignment horizontal="center" vertical="center" wrapText="1"/>
    </xf>
    <xf numFmtId="8" fontId="25" fillId="0" borderId="46" xfId="0" applyNumberFormat="1" applyFont="1" applyBorder="1" applyAlignment="1">
      <alignment horizontal="center"/>
    </xf>
    <xf numFmtId="8" fontId="25" fillId="0" borderId="58" xfId="0" applyNumberFormat="1" applyFont="1" applyBorder="1" applyAlignment="1">
      <alignment horizontal="center"/>
    </xf>
    <xf numFmtId="170" fontId="2" fillId="0" borderId="9" xfId="0" applyNumberFormat="1" applyFont="1" applyBorder="1" applyAlignment="1">
      <alignment horizontal="center" vertical="center"/>
    </xf>
    <xf numFmtId="170" fontId="2" fillId="0" borderId="10" xfId="0" applyNumberFormat="1" applyFont="1" applyBorder="1" applyAlignment="1">
      <alignment horizontal="center" vertical="center"/>
    </xf>
    <xf numFmtId="170" fontId="2" fillId="0" borderId="11" xfId="0" applyNumberFormat="1" applyFont="1" applyBorder="1" applyAlignment="1">
      <alignment horizontal="center" vertical="center"/>
    </xf>
    <xf numFmtId="168" fontId="2" fillId="0" borderId="54" xfId="0" applyNumberFormat="1" applyFont="1" applyBorder="1" applyAlignment="1">
      <alignment horizontal="center" vertical="center"/>
    </xf>
    <xf numFmtId="170" fontId="2" fillId="0" borderId="29" xfId="0" applyNumberFormat="1" applyFont="1" applyBorder="1" applyAlignment="1">
      <alignment horizontal="center" vertical="center"/>
    </xf>
    <xf numFmtId="168" fontId="2" fillId="0" borderId="34" xfId="0" applyNumberFormat="1" applyFont="1" applyBorder="1" applyAlignment="1">
      <alignment horizontal="center" vertical="center"/>
    </xf>
    <xf numFmtId="168" fontId="2" fillId="0" borderId="35" xfId="0" applyNumberFormat="1" applyFont="1" applyBorder="1" applyAlignment="1">
      <alignment horizontal="center" vertical="center"/>
    </xf>
    <xf numFmtId="168" fontId="2" fillId="0" borderId="40" xfId="0" applyNumberFormat="1" applyFont="1" applyBorder="1" applyAlignment="1">
      <alignment horizontal="center" vertical="center"/>
    </xf>
    <xf numFmtId="168" fontId="2" fillId="0" borderId="24" xfId="0" applyNumberFormat="1" applyFont="1" applyBorder="1" applyAlignment="1">
      <alignment horizontal="center" vertical="center"/>
    </xf>
    <xf numFmtId="168" fontId="2" fillId="0" borderId="39" xfId="0" applyNumberFormat="1" applyFont="1" applyBorder="1" applyAlignment="1">
      <alignment horizontal="center" vertical="center"/>
    </xf>
    <xf numFmtId="168" fontId="2" fillId="0" borderId="52" xfId="0" applyNumberFormat="1" applyFont="1" applyBorder="1" applyAlignment="1">
      <alignment horizontal="center" vertical="center"/>
    </xf>
    <xf numFmtId="168" fontId="2" fillId="0" borderId="50"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Alignment="1">
      <alignment horizontal="center" wrapText="1"/>
    </xf>
    <xf numFmtId="0" fontId="16" fillId="0" borderId="17" xfId="0" applyFont="1" applyBorder="1" applyAlignment="1">
      <alignment horizontal="center" vertical="center"/>
    </xf>
    <xf numFmtId="0" fontId="16" fillId="0" borderId="17" xfId="0" applyFont="1" applyBorder="1" applyAlignment="1">
      <alignment horizontal="center"/>
    </xf>
    <xf numFmtId="0" fontId="16" fillId="0" borderId="19" xfId="0" applyFont="1" applyBorder="1" applyAlignment="1">
      <alignment horizontal="center"/>
    </xf>
    <xf numFmtId="0" fontId="12" fillId="0" borderId="5" xfId="0" applyFont="1" applyBorder="1" applyAlignment="1">
      <alignment horizontal="right" vertical="center" wrapText="1"/>
    </xf>
    <xf numFmtId="0" fontId="12" fillId="0" borderId="6" xfId="0" applyFont="1" applyBorder="1" applyAlignment="1">
      <alignment horizontal="right" vertical="center" wrapText="1"/>
    </xf>
    <xf numFmtId="0" fontId="17" fillId="0" borderId="0" xfId="0" applyFont="1" applyAlignment="1">
      <alignment horizontal="left"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33" fillId="0" borderId="0" xfId="0" applyFont="1" applyAlignment="1">
      <alignment horizontal="left" vertical="top" wrapText="1" readingOrder="1"/>
    </xf>
    <xf numFmtId="0" fontId="36" fillId="0" borderId="0" xfId="0" applyFont="1" applyAlignment="1">
      <alignment horizontal="left" vertical="top" wrapText="1"/>
    </xf>
    <xf numFmtId="0" fontId="12" fillId="0" borderId="0" xfId="0" applyFont="1" applyAlignment="1">
      <alignment horizontal="left" vertical="top" wrapText="1" readingOrder="1"/>
    </xf>
    <xf numFmtId="0" fontId="33" fillId="0" borderId="49" xfId="0" applyFont="1" applyBorder="1" applyAlignment="1">
      <alignment horizontal="left" vertical="top" wrapText="1" readingOrder="1"/>
    </xf>
    <xf numFmtId="0" fontId="0" fillId="0" borderId="0" xfId="0" applyAlignment="1">
      <alignment horizontal="center" vertical="top" wrapText="1"/>
    </xf>
  </cellXfs>
  <cellStyles count="17">
    <cellStyle name="60% - Accent1 2" xfId="3" xr:uid="{00000000-0005-0000-0000-000000000000}"/>
    <cellStyle name="Comma 2" xfId="4" xr:uid="{00000000-0005-0000-0000-000001000000}"/>
    <cellStyle name="Comma 5 2 2" xfId="13" xr:uid="{00000000-0005-0000-0000-000002000000}"/>
    <cellStyle name="Currency" xfId="15" builtinId="4"/>
    <cellStyle name="Hyperlink" xfId="16" builtinId="8"/>
    <cellStyle name="Hyperlink 2" xfId="5" xr:uid="{00000000-0005-0000-0000-000005000000}"/>
    <cellStyle name="Hyperlink 3" xfId="8" xr:uid="{00000000-0005-0000-0000-000006000000}"/>
    <cellStyle name="Normal" xfId="0" builtinId="0"/>
    <cellStyle name="Normal 2" xfId="10" xr:uid="{00000000-0005-0000-0000-000008000000}"/>
    <cellStyle name="Normal 2 10" xfId="9" xr:uid="{00000000-0005-0000-0000-000009000000}"/>
    <cellStyle name="Normal 2 3 4" xfId="12" xr:uid="{00000000-0005-0000-0000-00000A000000}"/>
    <cellStyle name="Normal 2 3 4 2" xfId="14" xr:uid="{00000000-0005-0000-0000-00000B000000}"/>
    <cellStyle name="Normal 2 6 3" xfId="6" xr:uid="{00000000-0005-0000-0000-00000C000000}"/>
    <cellStyle name="Normal 3" xfId="2" xr:uid="{00000000-0005-0000-0000-00000D000000}"/>
    <cellStyle name="Normal 3 5 2" xfId="7" xr:uid="{00000000-0005-0000-0000-00000E000000}"/>
    <cellStyle name="Normal 4" xfId="11" xr:uid="{00000000-0005-0000-0000-00000F000000}"/>
    <cellStyle name="Percent" xfId="1" builtinId="5"/>
  </cellStyles>
  <dxfs count="9">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
      <font>
        <b/>
        <i val="0"/>
      </font>
      <fill>
        <patternFill>
          <bgColor rgb="FFD7D7D7"/>
        </patternFill>
      </fill>
    </dxf>
    <dxf>
      <font>
        <b val="0"/>
        <i val="0"/>
      </font>
      <fill>
        <patternFill patternType="none">
          <bgColor indexed="65"/>
        </patternFill>
      </fill>
    </dxf>
  </dxfs>
  <tableStyles count="4" defaultTableStyle="TableStyleMedium2" defaultPivotStyle="PivotStyleLight16">
    <tableStyle name="Employment_Skills" pivot="0" count="0" xr9:uid="{00000000-0011-0000-FFFF-FFFF00000000}"/>
    <tableStyle name="MySqlDefault" pivot="0" table="0" count="2" xr9:uid="{00000000-0011-0000-FFFF-FFFF01000000}">
      <tableStyleElement type="wholeTable" dxfId="8"/>
      <tableStyleElement type="headerRow" dxfId="7"/>
    </tableStyle>
    <tableStyle name="Table Style 1" pivot="0" count="0" xr9:uid="{00000000-0011-0000-FFFF-FFFF02000000}"/>
    <tableStyle name="TableStyleMedium4 2" pivot="0" count="7" xr9:uid="{00000000-0011-0000-FFFF-FFFF03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FFFFE5"/>
      <color rgb="FFFFFFCC"/>
      <color rgb="FFFFFFC5"/>
      <color rgb="FFF4EE00"/>
      <color rgb="FFCCCC00"/>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588310</xdr:colOff>
      <xdr:row>0</xdr:row>
      <xdr:rowOff>280147</xdr:rowOff>
    </xdr:from>
    <xdr:to>
      <xdr:col>13</xdr:col>
      <xdr:colOff>1019737</xdr:colOff>
      <xdr:row>8</xdr:row>
      <xdr:rowOff>223663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800545" y="280147"/>
          <a:ext cx="1809750" cy="1882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528606</xdr:colOff>
      <xdr:row>0</xdr:row>
      <xdr:rowOff>76201</xdr:rowOff>
    </xdr:from>
    <xdr:to>
      <xdr:col>6</xdr:col>
      <xdr:colOff>964582</xdr:colOff>
      <xdr:row>4</xdr:row>
      <xdr:rowOff>66675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205506" y="76201"/>
          <a:ext cx="1045576" cy="1104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466725</xdr:colOff>
      <xdr:row>0</xdr:row>
      <xdr:rowOff>0</xdr:rowOff>
    </xdr:from>
    <xdr:to>
      <xdr:col>17</xdr:col>
      <xdr:colOff>450592</xdr:colOff>
      <xdr:row>5</xdr:row>
      <xdr:rowOff>27335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715875" y="0"/>
          <a:ext cx="1269743" cy="1341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123825</xdr:rowOff>
    </xdr:from>
    <xdr:to>
      <xdr:col>1</xdr:col>
      <xdr:colOff>812758</xdr:colOff>
      <xdr:row>3</xdr:row>
      <xdr:rowOff>57150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095626" y="123825"/>
          <a:ext cx="784182"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0</xdr:row>
      <xdr:rowOff>114300</xdr:rowOff>
    </xdr:from>
    <xdr:to>
      <xdr:col>2</xdr:col>
      <xdr:colOff>822282</xdr:colOff>
      <xdr:row>2</xdr:row>
      <xdr:rowOff>161925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210050" y="114300"/>
          <a:ext cx="784182" cy="82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161925</xdr:colOff>
      <xdr:row>0</xdr:row>
      <xdr:rowOff>171450</xdr:rowOff>
    </xdr:from>
    <xdr:to>
      <xdr:col>2</xdr:col>
      <xdr:colOff>946107</xdr:colOff>
      <xdr:row>2</xdr:row>
      <xdr:rowOff>314325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333875" y="171450"/>
          <a:ext cx="784182" cy="828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104775</xdr:colOff>
      <xdr:row>1</xdr:row>
      <xdr:rowOff>0</xdr:rowOff>
    </xdr:from>
    <xdr:to>
      <xdr:col>2</xdr:col>
      <xdr:colOff>888957</xdr:colOff>
      <xdr:row>3</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276725" y="190500"/>
          <a:ext cx="784182"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3322B577-F9DE-4FA5-BDD6-2686BB57F96A}"/>
            </a:ext>
          </a:extLst>
        </xdr:cNvPr>
        <xdr:cNvPicPr>
          <a:picLocks noChangeAspect="1"/>
        </xdr:cNvPicPr>
      </xdr:nvPicPr>
      <xdr:blipFill>
        <a:blip xmlns:r="http://schemas.openxmlformats.org/officeDocument/2006/relationships" r:embed="rId1"/>
        <a:stretch>
          <a:fillRect/>
        </a:stretch>
      </xdr:blipFill>
      <xdr:spPr>
        <a:xfrm>
          <a:off x="4171950" y="266700"/>
          <a:ext cx="784182" cy="828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B14EC61D-1DD9-42EF-B0B7-984B9CFC6592}"/>
            </a:ext>
          </a:extLst>
        </xdr:cNvPr>
        <xdr:cNvPicPr>
          <a:picLocks noChangeAspect="1"/>
        </xdr:cNvPicPr>
      </xdr:nvPicPr>
      <xdr:blipFill>
        <a:blip xmlns:r="http://schemas.openxmlformats.org/officeDocument/2006/relationships" r:embed="rId1"/>
        <a:stretch>
          <a:fillRect/>
        </a:stretch>
      </xdr:blipFill>
      <xdr:spPr>
        <a:xfrm>
          <a:off x="4171950" y="266700"/>
          <a:ext cx="784182" cy="828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17F15DF5-4852-4E9F-A55C-E023D82D2C86}"/>
            </a:ext>
          </a:extLst>
        </xdr:cNvPr>
        <xdr:cNvPicPr>
          <a:picLocks noChangeAspect="1"/>
        </xdr:cNvPicPr>
      </xdr:nvPicPr>
      <xdr:blipFill>
        <a:blip xmlns:r="http://schemas.openxmlformats.org/officeDocument/2006/relationships" r:embed="rId1"/>
        <a:stretch>
          <a:fillRect/>
        </a:stretch>
      </xdr:blipFill>
      <xdr:spPr>
        <a:xfrm>
          <a:off x="4171950" y="266700"/>
          <a:ext cx="784182" cy="828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784182</xdr:colOff>
      <xdr:row>3</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171950" y="190500"/>
          <a:ext cx="784182" cy="82867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213602E-E82F-4D0F-8935-27FA241917CD}">
    <nsvFilter filterId="{F5222A8E-EE95-4353-875B-651EF319BFA3}" ref="A1:G813" tableId="0"/>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s>
</file>

<file path=xl/worksheets/_rels/sheet7.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socialvalueportal.com/national-toms/" TargetMode="External"/><Relationship Id="rId1" Type="http://schemas.openxmlformats.org/officeDocument/2006/relationships/hyperlink" Target="https://creativecommons.org/licenses/by-nc-nd/4.0/" TargetMode="External"/><Relationship Id="rId4"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1"/>
  <sheetViews>
    <sheetView zoomScale="70" zoomScaleNormal="70" workbookViewId="0">
      <pane xSplit="1" ySplit="1" topLeftCell="B2" activePane="bottomRight" state="frozen"/>
      <selection pane="topRight" activeCell="B1" sqref="B1"/>
      <selection pane="bottomLeft" activeCell="A2" sqref="A2"/>
      <selection pane="bottomRight" activeCell="A3" sqref="A3"/>
    </sheetView>
  </sheetViews>
  <sheetFormatPr defaultRowHeight="22.5" customHeight="1" x14ac:dyDescent="0.25"/>
  <cols>
    <col min="1" max="1" width="40.7109375" bestFit="1" customWidth="1"/>
    <col min="2" max="2" width="9.28515625" bestFit="1" customWidth="1"/>
    <col min="3" max="5" width="9.5703125" bestFit="1" customWidth="1"/>
    <col min="6" max="6" width="10.5703125" bestFit="1" customWidth="1"/>
    <col min="7" max="7" width="9.28515625" style="14" bestFit="1" customWidth="1"/>
    <col min="8" max="9" width="9.5703125" style="14" bestFit="1" customWidth="1"/>
    <col min="10" max="10" width="10.5703125" style="14" bestFit="1" customWidth="1"/>
    <col min="11" max="12" width="9.5703125" style="14" bestFit="1" customWidth="1"/>
    <col min="13" max="13" width="9.28515625" style="14" bestFit="1" customWidth="1"/>
    <col min="14" max="14" width="9.140625" style="14"/>
    <col min="15" max="15" width="9.140625" style="13"/>
    <col min="16" max="16" width="9.42578125" customWidth="1"/>
  </cols>
  <sheetData>
    <row r="1" spans="1:27" s="9" customFormat="1" ht="86.25" customHeight="1" x14ac:dyDescent="0.2">
      <c r="A1" s="16" t="s">
        <v>0</v>
      </c>
      <c r="B1" s="107" t="s">
        <v>30</v>
      </c>
      <c r="C1" s="107" t="s">
        <v>34</v>
      </c>
      <c r="D1" s="107" t="s">
        <v>46</v>
      </c>
      <c r="E1" s="107" t="s">
        <v>45</v>
      </c>
      <c r="F1" s="107" t="s">
        <v>55</v>
      </c>
      <c r="G1" s="107" t="s">
        <v>130</v>
      </c>
      <c r="H1" s="107" t="s">
        <v>131</v>
      </c>
      <c r="I1" s="107" t="s">
        <v>53</v>
      </c>
      <c r="J1" s="107" t="s">
        <v>129</v>
      </c>
      <c r="K1" s="107" t="s">
        <v>56</v>
      </c>
      <c r="L1" s="107" t="s">
        <v>54</v>
      </c>
      <c r="M1" s="107" t="s">
        <v>47</v>
      </c>
      <c r="N1" s="108" t="s">
        <v>3</v>
      </c>
      <c r="O1" s="109" t="s">
        <v>4</v>
      </c>
      <c r="P1" s="110" t="s">
        <v>5</v>
      </c>
      <c r="Q1" s="111" t="s">
        <v>134</v>
      </c>
      <c r="R1" s="111" t="s">
        <v>135</v>
      </c>
      <c r="S1" s="111" t="s">
        <v>136</v>
      </c>
      <c r="T1" s="111" t="s">
        <v>137</v>
      </c>
      <c r="U1" s="111" t="s">
        <v>138</v>
      </c>
      <c r="V1" s="111" t="s">
        <v>139</v>
      </c>
      <c r="W1" s="111" t="s">
        <v>140</v>
      </c>
      <c r="X1" s="111" t="s">
        <v>141</v>
      </c>
      <c r="Y1" s="111" t="s">
        <v>142</v>
      </c>
      <c r="Z1" s="106" t="s">
        <v>143</v>
      </c>
      <c r="AA1" s="106" t="s">
        <v>144</v>
      </c>
    </row>
    <row r="2" spans="1:27" ht="22.5" customHeight="1" x14ac:dyDescent="0.25">
      <c r="A2" s="158" t="s">
        <v>132</v>
      </c>
      <c r="B2" s="116">
        <v>1</v>
      </c>
      <c r="C2" s="116">
        <v>2</v>
      </c>
      <c r="D2" s="116">
        <v>40</v>
      </c>
      <c r="E2" s="116">
        <v>10</v>
      </c>
      <c r="F2" s="115">
        <v>40</v>
      </c>
      <c r="G2" s="115">
        <v>1</v>
      </c>
      <c r="H2" s="105">
        <v>1</v>
      </c>
      <c r="I2" s="116">
        <v>10</v>
      </c>
      <c r="J2" s="117">
        <v>1</v>
      </c>
      <c r="K2" s="105">
        <v>10</v>
      </c>
      <c r="L2" s="105">
        <v>10</v>
      </c>
      <c r="M2" s="105">
        <v>4</v>
      </c>
      <c r="N2" s="12"/>
      <c r="O2" s="2"/>
      <c r="P2" s="7"/>
      <c r="Q2" s="7" t="s">
        <v>6</v>
      </c>
      <c r="R2" s="7" t="s">
        <v>6</v>
      </c>
      <c r="S2" s="7" t="s">
        <v>128</v>
      </c>
      <c r="T2" s="7" t="s">
        <v>128</v>
      </c>
      <c r="U2" s="7" t="s">
        <v>128</v>
      </c>
      <c r="V2" s="7" t="s">
        <v>128</v>
      </c>
      <c r="W2" s="7" t="s">
        <v>128</v>
      </c>
      <c r="X2" s="7" t="s">
        <v>128</v>
      </c>
      <c r="Y2" s="7" t="s">
        <v>128</v>
      </c>
      <c r="Z2" s="87" t="s">
        <v>128</v>
      </c>
      <c r="AA2" s="87" t="s">
        <v>128</v>
      </c>
    </row>
    <row r="3" spans="1:27" ht="22.5" customHeight="1" x14ac:dyDescent="0.25">
      <c r="A3" s="158" t="s">
        <v>237</v>
      </c>
      <c r="B3" s="104">
        <v>2</v>
      </c>
      <c r="C3" s="104">
        <v>4</v>
      </c>
      <c r="D3" s="104">
        <v>2</v>
      </c>
      <c r="E3" s="104">
        <v>2</v>
      </c>
      <c r="F3" s="118">
        <v>1</v>
      </c>
      <c r="G3" s="118">
        <v>5</v>
      </c>
      <c r="H3" s="104">
        <v>5</v>
      </c>
      <c r="I3" s="104">
        <v>0</v>
      </c>
      <c r="J3" s="118">
        <v>5</v>
      </c>
      <c r="K3" s="104">
        <v>0</v>
      </c>
      <c r="L3" s="104">
        <v>4</v>
      </c>
      <c r="M3" s="104">
        <v>2</v>
      </c>
      <c r="N3" s="1"/>
      <c r="O3" s="2"/>
      <c r="P3" s="7"/>
      <c r="Q3" s="7" t="s">
        <v>6</v>
      </c>
      <c r="R3" s="7" t="s">
        <v>6</v>
      </c>
      <c r="S3" s="7" t="s">
        <v>128</v>
      </c>
      <c r="T3" s="7" t="s">
        <v>128</v>
      </c>
      <c r="U3" s="7" t="s">
        <v>128</v>
      </c>
      <c r="V3" s="7" t="s">
        <v>6</v>
      </c>
      <c r="W3" s="7" t="s">
        <v>128</v>
      </c>
      <c r="X3" s="7" t="s">
        <v>128</v>
      </c>
      <c r="Y3" s="7" t="s">
        <v>128</v>
      </c>
      <c r="Z3" s="87" t="s">
        <v>6</v>
      </c>
      <c r="AA3" s="87" t="s">
        <v>128</v>
      </c>
    </row>
    <row r="4" spans="1:27" ht="22.5" customHeight="1" x14ac:dyDescent="0.25">
      <c r="A4" s="158" t="s">
        <v>238</v>
      </c>
      <c r="B4" s="104">
        <v>0</v>
      </c>
      <c r="C4" s="104">
        <v>2</v>
      </c>
      <c r="D4" s="104">
        <v>2.5</v>
      </c>
      <c r="E4" s="104">
        <v>2.25</v>
      </c>
      <c r="F4" s="118">
        <v>2.25</v>
      </c>
      <c r="G4" s="115">
        <v>1.5</v>
      </c>
      <c r="H4" s="104">
        <v>2.25</v>
      </c>
      <c r="I4" s="104">
        <v>2.25</v>
      </c>
      <c r="J4" s="118">
        <v>2.5</v>
      </c>
      <c r="K4" s="104">
        <v>2.25</v>
      </c>
      <c r="L4" s="104">
        <v>2.25</v>
      </c>
      <c r="M4" s="104">
        <v>19</v>
      </c>
      <c r="N4" s="12"/>
      <c r="O4" s="2"/>
      <c r="P4" s="7"/>
      <c r="Q4" s="7" t="s">
        <v>128</v>
      </c>
      <c r="R4" s="7" t="s">
        <v>128</v>
      </c>
      <c r="S4" s="7" t="s">
        <v>128</v>
      </c>
      <c r="T4" s="7" t="s">
        <v>128</v>
      </c>
      <c r="U4" s="7" t="s">
        <v>128</v>
      </c>
      <c r="V4" s="7" t="s">
        <v>6</v>
      </c>
      <c r="W4" s="7" t="s">
        <v>6</v>
      </c>
      <c r="X4" s="7" t="s">
        <v>128</v>
      </c>
      <c r="Y4" s="7" t="s">
        <v>128</v>
      </c>
      <c r="Z4" s="87" t="s">
        <v>6</v>
      </c>
      <c r="AA4" s="87" t="s">
        <v>6</v>
      </c>
    </row>
    <row r="5" spans="1:27" ht="22.5" customHeight="1" x14ac:dyDescent="0.25">
      <c r="A5" s="158" t="s">
        <v>245</v>
      </c>
      <c r="B5" s="104">
        <v>2</v>
      </c>
      <c r="C5" s="104">
        <v>0</v>
      </c>
      <c r="D5" s="104">
        <v>0</v>
      </c>
      <c r="E5" s="104">
        <v>20</v>
      </c>
      <c r="F5" s="118">
        <v>24</v>
      </c>
      <c r="G5" s="118">
        <v>36</v>
      </c>
      <c r="H5" s="104">
        <v>30</v>
      </c>
      <c r="I5" s="104">
        <v>0</v>
      </c>
      <c r="J5" s="118">
        <v>70</v>
      </c>
      <c r="K5" s="104">
        <v>16</v>
      </c>
      <c r="L5" s="104">
        <v>26</v>
      </c>
      <c r="M5" s="104">
        <v>30</v>
      </c>
      <c r="N5" s="12"/>
      <c r="O5" s="2"/>
      <c r="P5" s="7"/>
      <c r="Q5" s="7" t="s">
        <v>6</v>
      </c>
      <c r="R5" s="7" t="s">
        <v>6</v>
      </c>
      <c r="S5" s="7" t="s">
        <v>128</v>
      </c>
      <c r="T5" s="7" t="s">
        <v>128</v>
      </c>
      <c r="U5" s="7" t="s">
        <v>128</v>
      </c>
      <c r="V5" s="7" t="s">
        <v>128</v>
      </c>
      <c r="W5" s="7" t="s">
        <v>128</v>
      </c>
      <c r="X5" s="7" t="s">
        <v>128</v>
      </c>
      <c r="Y5" s="7" t="s">
        <v>128</v>
      </c>
      <c r="Z5" s="87" t="s">
        <v>128</v>
      </c>
      <c r="AA5" s="87" t="s">
        <v>128</v>
      </c>
    </row>
    <row r="6" spans="1:27" ht="22.5" customHeight="1" x14ac:dyDescent="0.25">
      <c r="A6" s="158" t="s">
        <v>240</v>
      </c>
      <c r="B6" s="104">
        <v>1.75</v>
      </c>
      <c r="C6" s="104">
        <v>8</v>
      </c>
      <c r="D6" s="104">
        <v>6</v>
      </c>
      <c r="E6" s="104">
        <v>5</v>
      </c>
      <c r="F6" s="118">
        <v>4</v>
      </c>
      <c r="G6" s="118">
        <v>2</v>
      </c>
      <c r="H6" s="104">
        <v>5</v>
      </c>
      <c r="I6" s="104">
        <v>10</v>
      </c>
      <c r="J6" s="118">
        <v>2</v>
      </c>
      <c r="K6" s="104">
        <v>0</v>
      </c>
      <c r="L6" s="104">
        <v>0</v>
      </c>
      <c r="M6" s="104">
        <v>0</v>
      </c>
      <c r="N6" s="12"/>
      <c r="O6" s="2"/>
      <c r="P6" s="7"/>
      <c r="Q6" s="7" t="s">
        <v>128</v>
      </c>
      <c r="R6" s="7" t="s">
        <v>128</v>
      </c>
      <c r="S6" s="7" t="s">
        <v>128</v>
      </c>
      <c r="T6" s="7" t="s">
        <v>128</v>
      </c>
      <c r="U6" s="7" t="s">
        <v>128</v>
      </c>
      <c r="V6" s="7" t="s">
        <v>128</v>
      </c>
      <c r="W6" s="7" t="s">
        <v>128</v>
      </c>
      <c r="X6" s="7" t="s">
        <v>6</v>
      </c>
      <c r="Y6" s="7" t="s">
        <v>6</v>
      </c>
      <c r="Z6" s="87" t="s">
        <v>128</v>
      </c>
      <c r="AA6" s="87" t="s">
        <v>128</v>
      </c>
    </row>
    <row r="7" spans="1:27" ht="22.5" customHeight="1" x14ac:dyDescent="0.25">
      <c r="A7" s="158" t="s">
        <v>244</v>
      </c>
      <c r="B7" s="104">
        <v>2</v>
      </c>
      <c r="C7" s="104">
        <v>20</v>
      </c>
      <c r="D7" s="104">
        <v>20</v>
      </c>
      <c r="E7" s="104">
        <v>10</v>
      </c>
      <c r="F7" s="118">
        <v>20</v>
      </c>
      <c r="G7" s="118">
        <v>10</v>
      </c>
      <c r="H7" s="104">
        <v>10</v>
      </c>
      <c r="I7" s="104">
        <v>30</v>
      </c>
      <c r="J7" s="118">
        <v>10</v>
      </c>
      <c r="K7" s="104">
        <v>20</v>
      </c>
      <c r="L7" s="104">
        <v>20</v>
      </c>
      <c r="M7" s="104">
        <v>0</v>
      </c>
      <c r="N7" s="12"/>
      <c r="O7" s="2"/>
      <c r="P7" s="7"/>
      <c r="Q7" s="7" t="s">
        <v>128</v>
      </c>
      <c r="R7" s="7" t="s">
        <v>128</v>
      </c>
      <c r="S7" s="7" t="s">
        <v>128</v>
      </c>
      <c r="T7" s="7" t="s">
        <v>128</v>
      </c>
      <c r="U7" s="7" t="s">
        <v>128</v>
      </c>
      <c r="V7" s="7" t="s">
        <v>6</v>
      </c>
      <c r="W7" s="7" t="s">
        <v>6</v>
      </c>
      <c r="X7" s="7" t="s">
        <v>128</v>
      </c>
      <c r="Y7" s="7" t="s">
        <v>128</v>
      </c>
      <c r="Z7" s="87" t="s">
        <v>128</v>
      </c>
      <c r="AA7" s="87" t="s">
        <v>128</v>
      </c>
    </row>
    <row r="8" spans="1:27" ht="22.5" customHeight="1" x14ac:dyDescent="0.25">
      <c r="A8" s="158" t="s">
        <v>247</v>
      </c>
      <c r="B8" s="104">
        <v>1</v>
      </c>
      <c r="C8" s="104">
        <v>1</v>
      </c>
      <c r="D8" s="104">
        <v>2.5</v>
      </c>
      <c r="E8" s="104">
        <v>0.4</v>
      </c>
      <c r="F8" s="118">
        <v>0</v>
      </c>
      <c r="G8" s="118">
        <v>2</v>
      </c>
      <c r="H8" s="104">
        <v>2</v>
      </c>
      <c r="I8" s="104">
        <v>0.5</v>
      </c>
      <c r="J8" s="118">
        <v>2</v>
      </c>
      <c r="K8" s="104">
        <v>0.5</v>
      </c>
      <c r="L8" s="104">
        <v>0.5</v>
      </c>
      <c r="M8" s="104">
        <v>0</v>
      </c>
      <c r="N8" s="12"/>
      <c r="O8" s="2"/>
      <c r="P8" s="7"/>
      <c r="Q8" s="7" t="s">
        <v>128</v>
      </c>
      <c r="R8" s="7" t="s">
        <v>128</v>
      </c>
      <c r="S8" s="7" t="s">
        <v>128</v>
      </c>
      <c r="T8" s="7" t="s">
        <v>128</v>
      </c>
      <c r="U8" s="7" t="s">
        <v>128</v>
      </c>
      <c r="V8" s="7" t="s">
        <v>128</v>
      </c>
      <c r="W8" s="7" t="s">
        <v>128</v>
      </c>
      <c r="X8" s="7" t="s">
        <v>128</v>
      </c>
      <c r="Y8" s="7" t="s">
        <v>128</v>
      </c>
      <c r="Z8" s="87" t="s">
        <v>6</v>
      </c>
      <c r="AA8" s="87" t="s">
        <v>128</v>
      </c>
    </row>
    <row r="9" spans="1:27" ht="22.5" customHeight="1" x14ac:dyDescent="0.25">
      <c r="A9" s="158" t="s">
        <v>239</v>
      </c>
      <c r="B9" s="104">
        <v>2</v>
      </c>
      <c r="C9" s="104">
        <v>3</v>
      </c>
      <c r="D9" s="104">
        <v>15</v>
      </c>
      <c r="E9" s="104">
        <v>4</v>
      </c>
      <c r="F9" s="118">
        <v>5</v>
      </c>
      <c r="G9" s="118">
        <v>20</v>
      </c>
      <c r="H9" s="104">
        <v>20</v>
      </c>
      <c r="I9" s="104">
        <v>12</v>
      </c>
      <c r="J9" s="118">
        <v>10</v>
      </c>
      <c r="K9" s="104">
        <v>0</v>
      </c>
      <c r="L9" s="104">
        <v>0</v>
      </c>
      <c r="M9" s="104">
        <v>0</v>
      </c>
      <c r="N9" s="1"/>
      <c r="O9" s="2"/>
      <c r="P9" s="7"/>
      <c r="Q9" s="7" t="s">
        <v>128</v>
      </c>
      <c r="R9" s="7" t="s">
        <v>128</v>
      </c>
      <c r="S9" s="7" t="s">
        <v>6</v>
      </c>
      <c r="T9" s="7" t="s">
        <v>6</v>
      </c>
      <c r="U9" s="7" t="s">
        <v>6</v>
      </c>
      <c r="V9" s="7" t="s">
        <v>128</v>
      </c>
      <c r="W9" s="7" t="s">
        <v>6</v>
      </c>
      <c r="X9" s="7" t="s">
        <v>128</v>
      </c>
      <c r="Y9" s="7" t="s">
        <v>128</v>
      </c>
      <c r="Z9" s="87" t="s">
        <v>128</v>
      </c>
      <c r="AA9" s="87" t="s">
        <v>128</v>
      </c>
    </row>
    <row r="10" spans="1:27" ht="22.5" customHeight="1" x14ac:dyDescent="0.25">
      <c r="A10" s="158" t="s">
        <v>251</v>
      </c>
      <c r="B10" s="104">
        <v>2</v>
      </c>
      <c r="C10" s="104">
        <v>10</v>
      </c>
      <c r="D10" s="104">
        <v>16</v>
      </c>
      <c r="E10" s="104">
        <v>16</v>
      </c>
      <c r="F10" s="118">
        <v>0</v>
      </c>
      <c r="G10" s="118">
        <v>1</v>
      </c>
      <c r="H10" s="104">
        <v>10</v>
      </c>
      <c r="I10" s="104">
        <v>16</v>
      </c>
      <c r="J10" s="118">
        <v>10</v>
      </c>
      <c r="K10" s="104">
        <v>20</v>
      </c>
      <c r="L10" s="104">
        <v>16</v>
      </c>
      <c r="M10" s="104">
        <v>10</v>
      </c>
      <c r="N10" s="12"/>
      <c r="O10" s="2"/>
      <c r="P10" s="7"/>
      <c r="Q10" s="7" t="s">
        <v>128</v>
      </c>
      <c r="R10" s="7" t="s">
        <v>6</v>
      </c>
      <c r="S10" s="7" t="s">
        <v>128</v>
      </c>
      <c r="T10" s="7" t="s">
        <v>128</v>
      </c>
      <c r="U10" s="7" t="s">
        <v>128</v>
      </c>
      <c r="V10" s="7" t="s">
        <v>6</v>
      </c>
      <c r="W10" s="7" t="s">
        <v>128</v>
      </c>
      <c r="X10" s="7" t="s">
        <v>128</v>
      </c>
      <c r="Y10" s="7" t="s">
        <v>128</v>
      </c>
      <c r="Z10" s="87" t="s">
        <v>6</v>
      </c>
      <c r="AA10" s="87" t="s">
        <v>128</v>
      </c>
    </row>
    <row r="11" spans="1:27" ht="22.5" customHeight="1" x14ac:dyDescent="0.25">
      <c r="A11" s="158" t="s">
        <v>254</v>
      </c>
      <c r="B11" s="104">
        <v>0.5</v>
      </c>
      <c r="C11" s="104">
        <v>2</v>
      </c>
      <c r="D11" s="104">
        <v>4</v>
      </c>
      <c r="E11" s="104">
        <v>5</v>
      </c>
      <c r="F11" s="118">
        <v>2</v>
      </c>
      <c r="G11" s="118">
        <v>1</v>
      </c>
      <c r="H11" s="104">
        <v>3</v>
      </c>
      <c r="I11" s="104">
        <v>1</v>
      </c>
      <c r="J11" s="118">
        <v>1</v>
      </c>
      <c r="K11" s="104">
        <v>1</v>
      </c>
      <c r="L11" s="104">
        <v>1</v>
      </c>
      <c r="M11" s="104">
        <v>1</v>
      </c>
      <c r="N11" s="1"/>
      <c r="O11" s="2"/>
      <c r="P11" s="7"/>
      <c r="Q11" s="7" t="s">
        <v>6</v>
      </c>
      <c r="R11" s="7" t="s">
        <v>6</v>
      </c>
      <c r="S11" s="7" t="s">
        <v>128</v>
      </c>
      <c r="T11" s="7" t="s">
        <v>128</v>
      </c>
      <c r="U11" s="7" t="s">
        <v>128</v>
      </c>
      <c r="V11" s="7" t="s">
        <v>6</v>
      </c>
      <c r="W11" s="7" t="s">
        <v>128</v>
      </c>
      <c r="X11" s="7" t="s">
        <v>128</v>
      </c>
      <c r="Y11" s="7" t="s">
        <v>128</v>
      </c>
      <c r="Z11" s="87" t="s">
        <v>6</v>
      </c>
      <c r="AA11" s="87" t="s">
        <v>128</v>
      </c>
    </row>
    <row r="12" spans="1:27" ht="22.5" customHeight="1" x14ac:dyDescent="0.25">
      <c r="A12" s="158" t="s">
        <v>256</v>
      </c>
      <c r="B12" s="104">
        <v>1</v>
      </c>
      <c r="C12" s="104">
        <v>1</v>
      </c>
      <c r="D12" s="104">
        <v>5</v>
      </c>
      <c r="E12" s="104">
        <v>0</v>
      </c>
      <c r="F12" s="118">
        <v>0</v>
      </c>
      <c r="G12" s="118">
        <v>0</v>
      </c>
      <c r="H12" s="104">
        <v>5</v>
      </c>
      <c r="I12" s="104">
        <v>5</v>
      </c>
      <c r="J12" s="118">
        <v>20</v>
      </c>
      <c r="K12" s="104">
        <v>5</v>
      </c>
      <c r="L12" s="104">
        <v>5</v>
      </c>
      <c r="M12" s="104">
        <v>0</v>
      </c>
      <c r="N12" s="1"/>
      <c r="O12" s="2"/>
      <c r="P12" s="7"/>
      <c r="Q12" s="7" t="s">
        <v>6</v>
      </c>
      <c r="R12" s="7" t="s">
        <v>6</v>
      </c>
      <c r="S12" s="7" t="s">
        <v>128</v>
      </c>
      <c r="T12" s="7" t="s">
        <v>128</v>
      </c>
      <c r="U12" s="7" t="s">
        <v>128</v>
      </c>
      <c r="V12" s="7" t="s">
        <v>128</v>
      </c>
      <c r="W12" s="7" t="s">
        <v>128</v>
      </c>
      <c r="X12" s="7" t="s">
        <v>128</v>
      </c>
      <c r="Y12" s="7" t="s">
        <v>128</v>
      </c>
      <c r="Z12" s="87" t="s">
        <v>128</v>
      </c>
      <c r="AA12" s="87" t="s">
        <v>128</v>
      </c>
    </row>
    <row r="13" spans="1:27" ht="22.5" customHeight="1" x14ac:dyDescent="0.25">
      <c r="A13" s="158" t="s">
        <v>259</v>
      </c>
      <c r="B13" s="104">
        <v>2</v>
      </c>
      <c r="C13" s="104">
        <v>2</v>
      </c>
      <c r="D13" s="104">
        <v>40</v>
      </c>
      <c r="E13" s="104">
        <v>12</v>
      </c>
      <c r="F13" s="118">
        <v>5</v>
      </c>
      <c r="G13" s="118">
        <v>1</v>
      </c>
      <c r="H13" s="104">
        <v>2</v>
      </c>
      <c r="I13" s="104">
        <v>10</v>
      </c>
      <c r="J13" s="118">
        <v>2</v>
      </c>
      <c r="K13" s="104">
        <v>10</v>
      </c>
      <c r="L13" s="104">
        <v>10</v>
      </c>
      <c r="M13" s="104">
        <v>5</v>
      </c>
      <c r="N13" s="1"/>
      <c r="O13" s="2"/>
      <c r="P13" s="7"/>
      <c r="Q13" s="7" t="s">
        <v>6</v>
      </c>
      <c r="R13" s="7" t="s">
        <v>128</v>
      </c>
      <c r="S13" s="7" t="s">
        <v>128</v>
      </c>
      <c r="T13" s="7" t="s">
        <v>128</v>
      </c>
      <c r="U13" s="7" t="s">
        <v>128</v>
      </c>
      <c r="V13" s="7" t="s">
        <v>6</v>
      </c>
      <c r="W13" s="7" t="s">
        <v>128</v>
      </c>
      <c r="X13" s="7" t="s">
        <v>128</v>
      </c>
      <c r="Y13" s="7" t="s">
        <v>128</v>
      </c>
      <c r="Z13" s="87" t="s">
        <v>128</v>
      </c>
      <c r="AA13" s="87" t="s">
        <v>128</v>
      </c>
    </row>
    <row r="14" spans="1:27" ht="22.5" customHeight="1" x14ac:dyDescent="0.25">
      <c r="A14" s="158" t="s">
        <v>133</v>
      </c>
      <c r="B14" s="104">
        <v>1</v>
      </c>
      <c r="C14" s="104">
        <v>16</v>
      </c>
      <c r="D14" s="104">
        <v>30</v>
      </c>
      <c r="E14" s="104">
        <v>8</v>
      </c>
      <c r="F14" s="118">
        <v>4</v>
      </c>
      <c r="G14" s="118">
        <v>4</v>
      </c>
      <c r="H14" s="104">
        <v>8</v>
      </c>
      <c r="I14" s="104">
        <v>8</v>
      </c>
      <c r="J14" s="118">
        <v>8</v>
      </c>
      <c r="K14" s="104">
        <v>4</v>
      </c>
      <c r="L14" s="104">
        <v>4</v>
      </c>
      <c r="M14" s="104">
        <v>2</v>
      </c>
      <c r="N14" s="1"/>
      <c r="O14" s="2"/>
      <c r="P14" s="7"/>
      <c r="Q14" s="7" t="s">
        <v>6</v>
      </c>
      <c r="R14" s="7" t="s">
        <v>6</v>
      </c>
      <c r="S14" s="7" t="s">
        <v>128</v>
      </c>
      <c r="T14" s="7" t="s">
        <v>128</v>
      </c>
      <c r="U14" s="7" t="s">
        <v>128</v>
      </c>
      <c r="V14" s="7" t="s">
        <v>128</v>
      </c>
      <c r="W14" s="7" t="s">
        <v>128</v>
      </c>
      <c r="X14" s="7" t="s">
        <v>128</v>
      </c>
      <c r="Y14" s="7" t="s">
        <v>128</v>
      </c>
      <c r="Z14" s="87" t="s">
        <v>128</v>
      </c>
      <c r="AA14" s="87" t="s">
        <v>128</v>
      </c>
    </row>
    <row r="15" spans="1:27" ht="22.5" customHeight="1" x14ac:dyDescent="0.25">
      <c r="A15" s="158" t="s">
        <v>253</v>
      </c>
      <c r="B15" s="104">
        <v>1</v>
      </c>
      <c r="C15" s="104">
        <v>4</v>
      </c>
      <c r="D15" s="104">
        <v>10</v>
      </c>
      <c r="E15" s="104">
        <v>5</v>
      </c>
      <c r="F15" s="118">
        <v>0</v>
      </c>
      <c r="G15" s="118">
        <v>0</v>
      </c>
      <c r="H15" s="104">
        <v>10</v>
      </c>
      <c r="I15" s="104">
        <v>20</v>
      </c>
      <c r="J15" s="118">
        <v>1.5</v>
      </c>
      <c r="K15" s="104">
        <v>20</v>
      </c>
      <c r="L15" s="104">
        <v>0</v>
      </c>
      <c r="M15" s="104">
        <v>0</v>
      </c>
      <c r="N15" s="1"/>
      <c r="O15" s="2"/>
      <c r="P15" s="7"/>
      <c r="Q15" s="7" t="s">
        <v>128</v>
      </c>
      <c r="R15" s="7" t="s">
        <v>128</v>
      </c>
      <c r="S15" s="7" t="s">
        <v>128</v>
      </c>
      <c r="T15" s="7" t="s">
        <v>128</v>
      </c>
      <c r="U15" s="7" t="s">
        <v>128</v>
      </c>
      <c r="V15" s="7" t="s">
        <v>6</v>
      </c>
      <c r="W15" s="7" t="s">
        <v>6</v>
      </c>
      <c r="X15" s="7" t="s">
        <v>128</v>
      </c>
      <c r="Y15" s="7" t="s">
        <v>128</v>
      </c>
      <c r="Z15" s="87" t="s">
        <v>128</v>
      </c>
      <c r="AA15" s="87" t="s">
        <v>128</v>
      </c>
    </row>
    <row r="16" spans="1:27" ht="22.5" customHeight="1" x14ac:dyDescent="0.25">
      <c r="A16" s="158" t="s">
        <v>258</v>
      </c>
      <c r="B16" s="104">
        <v>2</v>
      </c>
      <c r="C16" s="104">
        <v>10</v>
      </c>
      <c r="D16" s="104">
        <v>20</v>
      </c>
      <c r="E16" s="104">
        <v>30</v>
      </c>
      <c r="F16" s="118">
        <v>6</v>
      </c>
      <c r="G16" s="118">
        <v>5</v>
      </c>
      <c r="H16" s="104">
        <v>5</v>
      </c>
      <c r="I16" s="104">
        <v>25</v>
      </c>
      <c r="J16" s="118">
        <v>5</v>
      </c>
      <c r="K16" s="104">
        <v>15</v>
      </c>
      <c r="L16" s="104">
        <v>15</v>
      </c>
      <c r="M16" s="104">
        <v>0</v>
      </c>
      <c r="N16" s="12"/>
      <c r="O16" s="2"/>
      <c r="P16" s="7"/>
      <c r="Q16" s="7" t="s">
        <v>6</v>
      </c>
      <c r="R16" s="7" t="s">
        <v>128</v>
      </c>
      <c r="S16" s="7" t="s">
        <v>128</v>
      </c>
      <c r="T16" s="7" t="s">
        <v>128</v>
      </c>
      <c r="U16" s="7" t="s">
        <v>128</v>
      </c>
      <c r="V16" s="7" t="s">
        <v>6</v>
      </c>
      <c r="W16" s="7" t="s">
        <v>128</v>
      </c>
      <c r="X16" s="7" t="s">
        <v>128</v>
      </c>
      <c r="Y16" s="7" t="s">
        <v>128</v>
      </c>
      <c r="Z16" s="87" t="s">
        <v>6</v>
      </c>
      <c r="AA16" s="87" t="s">
        <v>128</v>
      </c>
    </row>
    <row r="17" spans="1:27" ht="22.5" customHeight="1" x14ac:dyDescent="0.25">
      <c r="A17" s="158" t="s">
        <v>255</v>
      </c>
      <c r="B17" s="104">
        <v>0</v>
      </c>
      <c r="C17" s="104">
        <v>4</v>
      </c>
      <c r="D17" s="104">
        <v>12</v>
      </c>
      <c r="E17" s="104">
        <v>24</v>
      </c>
      <c r="F17" s="118">
        <v>0</v>
      </c>
      <c r="G17" s="118">
        <v>40</v>
      </c>
      <c r="H17" s="104">
        <v>25</v>
      </c>
      <c r="I17" s="104">
        <v>16</v>
      </c>
      <c r="J17" s="118">
        <v>40</v>
      </c>
      <c r="K17" s="104">
        <v>0</v>
      </c>
      <c r="L17" s="104">
        <v>5</v>
      </c>
      <c r="M17" s="104">
        <v>0</v>
      </c>
      <c r="N17" s="1"/>
      <c r="O17" s="2"/>
      <c r="P17" s="7"/>
      <c r="Q17" s="7" t="s">
        <v>128</v>
      </c>
      <c r="R17" s="7" t="s">
        <v>128</v>
      </c>
      <c r="S17" s="7" t="s">
        <v>128</v>
      </c>
      <c r="T17" s="7" t="s">
        <v>128</v>
      </c>
      <c r="U17" s="7" t="s">
        <v>128</v>
      </c>
      <c r="V17" s="7" t="s">
        <v>6</v>
      </c>
      <c r="W17" s="7" t="s">
        <v>6</v>
      </c>
      <c r="X17" s="7" t="s">
        <v>128</v>
      </c>
      <c r="Y17" s="7" t="s">
        <v>128</v>
      </c>
      <c r="Z17" s="87" t="s">
        <v>128</v>
      </c>
      <c r="AA17" s="87" t="s">
        <v>128</v>
      </c>
    </row>
    <row r="18" spans="1:27" ht="22.5" customHeight="1" x14ac:dyDescent="0.25">
      <c r="A18" s="158" t="s">
        <v>249</v>
      </c>
      <c r="B18" s="104">
        <v>2</v>
      </c>
      <c r="C18" s="104">
        <v>6</v>
      </c>
      <c r="D18" s="104">
        <v>50</v>
      </c>
      <c r="E18" s="104">
        <v>12</v>
      </c>
      <c r="F18" s="118">
        <v>15</v>
      </c>
      <c r="G18" s="118">
        <v>10</v>
      </c>
      <c r="H18" s="104">
        <v>30</v>
      </c>
      <c r="I18" s="104">
        <v>25</v>
      </c>
      <c r="J18" s="118">
        <v>10</v>
      </c>
      <c r="K18" s="104">
        <v>15</v>
      </c>
      <c r="L18" s="104">
        <v>20</v>
      </c>
      <c r="M18" s="104">
        <v>0</v>
      </c>
      <c r="N18" s="12"/>
      <c r="O18" s="2"/>
      <c r="P18" s="7"/>
      <c r="Q18" s="7" t="s">
        <v>6</v>
      </c>
      <c r="R18" s="7" t="s">
        <v>6</v>
      </c>
      <c r="S18" s="7" t="s">
        <v>128</v>
      </c>
      <c r="T18" s="7" t="s">
        <v>128</v>
      </c>
      <c r="U18" s="7" t="s">
        <v>128</v>
      </c>
      <c r="V18" s="7" t="s">
        <v>6</v>
      </c>
      <c r="W18" s="7" t="s">
        <v>128</v>
      </c>
      <c r="X18" s="7" t="s">
        <v>128</v>
      </c>
      <c r="Y18" s="7" t="s">
        <v>128</v>
      </c>
      <c r="Z18" s="87" t="s">
        <v>128</v>
      </c>
      <c r="AA18" s="87" t="s">
        <v>128</v>
      </c>
    </row>
    <row r="19" spans="1:27" ht="22.5" customHeight="1" x14ac:dyDescent="0.25">
      <c r="A19" s="158" t="s">
        <v>260</v>
      </c>
      <c r="B19" s="104">
        <v>1.5</v>
      </c>
      <c r="C19" s="104">
        <v>0</v>
      </c>
      <c r="D19" s="104">
        <v>0</v>
      </c>
      <c r="E19" s="104">
        <v>0</v>
      </c>
      <c r="F19" s="118">
        <v>0</v>
      </c>
      <c r="G19" s="118">
        <v>0</v>
      </c>
      <c r="H19" s="104">
        <v>0</v>
      </c>
      <c r="I19" s="104">
        <v>0</v>
      </c>
      <c r="J19" s="118">
        <v>0</v>
      </c>
      <c r="K19" s="104">
        <v>0</v>
      </c>
      <c r="L19" s="104">
        <v>0</v>
      </c>
      <c r="M19" s="104">
        <v>0</v>
      </c>
      <c r="N19" s="1"/>
      <c r="O19" s="2"/>
      <c r="P19" s="7"/>
      <c r="Q19" s="7" t="s">
        <v>6</v>
      </c>
      <c r="R19" s="7" t="s">
        <v>128</v>
      </c>
      <c r="S19" s="7" t="s">
        <v>128</v>
      </c>
      <c r="T19" s="7" t="s">
        <v>128</v>
      </c>
      <c r="U19" s="7" t="s">
        <v>128</v>
      </c>
      <c r="V19" s="7" t="s">
        <v>128</v>
      </c>
      <c r="W19" s="7" t="s">
        <v>128</v>
      </c>
      <c r="X19" s="7" t="s">
        <v>128</v>
      </c>
      <c r="Y19" s="7" t="s">
        <v>128</v>
      </c>
      <c r="Z19" s="87" t="s">
        <v>128</v>
      </c>
      <c r="AA19" s="87" t="s">
        <v>128</v>
      </c>
    </row>
    <row r="20" spans="1:27" ht="22.5" customHeight="1" x14ac:dyDescent="0.25">
      <c r="A20" s="158" t="s">
        <v>252</v>
      </c>
      <c r="B20" s="104">
        <v>1</v>
      </c>
      <c r="C20" s="104">
        <v>6</v>
      </c>
      <c r="D20" s="104">
        <v>12</v>
      </c>
      <c r="E20" s="104">
        <v>12</v>
      </c>
      <c r="F20" s="118">
        <v>10</v>
      </c>
      <c r="G20" s="118">
        <v>10</v>
      </c>
      <c r="H20" s="104">
        <v>20</v>
      </c>
      <c r="I20" s="104">
        <v>10</v>
      </c>
      <c r="J20" s="118">
        <v>10</v>
      </c>
      <c r="K20" s="104">
        <v>45</v>
      </c>
      <c r="L20" s="104">
        <v>45</v>
      </c>
      <c r="M20" s="104">
        <v>5</v>
      </c>
      <c r="N20" s="1"/>
      <c r="O20" s="2"/>
      <c r="P20" s="7"/>
      <c r="Q20" s="7" t="s">
        <v>6</v>
      </c>
      <c r="R20" s="7" t="s">
        <v>128</v>
      </c>
      <c r="S20" s="7" t="s">
        <v>128</v>
      </c>
      <c r="T20" s="7" t="s">
        <v>128</v>
      </c>
      <c r="U20" s="7" t="s">
        <v>128</v>
      </c>
      <c r="V20" s="7" t="s">
        <v>128</v>
      </c>
      <c r="W20" s="7" t="s">
        <v>128</v>
      </c>
      <c r="X20" s="7" t="s">
        <v>128</v>
      </c>
      <c r="Y20" s="7" t="s">
        <v>128</v>
      </c>
      <c r="Z20" s="87" t="s">
        <v>128</v>
      </c>
      <c r="AA20" s="87" t="s">
        <v>128</v>
      </c>
    </row>
    <row r="21" spans="1:27" ht="22.5" customHeight="1" x14ac:dyDescent="0.25">
      <c r="A21" s="158" t="s">
        <v>241</v>
      </c>
      <c r="B21" s="104">
        <v>2</v>
      </c>
      <c r="C21" s="104">
        <v>0.5</v>
      </c>
      <c r="D21" s="104">
        <v>2</v>
      </c>
      <c r="E21" s="104">
        <v>0</v>
      </c>
      <c r="F21" s="118">
        <v>0</v>
      </c>
      <c r="G21" s="118">
        <v>0</v>
      </c>
      <c r="H21" s="104">
        <v>2.5</v>
      </c>
      <c r="I21" s="104">
        <v>5</v>
      </c>
      <c r="J21" s="118">
        <v>2.5</v>
      </c>
      <c r="K21" s="104">
        <v>0</v>
      </c>
      <c r="L21" s="104">
        <v>4</v>
      </c>
      <c r="M21" s="104">
        <v>3</v>
      </c>
      <c r="N21" s="12"/>
      <c r="O21" s="2"/>
      <c r="P21" s="7"/>
      <c r="Q21" s="7" t="s">
        <v>128</v>
      </c>
      <c r="R21" s="7" t="s">
        <v>6</v>
      </c>
      <c r="S21" s="7" t="s">
        <v>6</v>
      </c>
      <c r="T21" s="7" t="s">
        <v>6</v>
      </c>
      <c r="U21" s="7" t="s">
        <v>6</v>
      </c>
      <c r="V21" s="7" t="s">
        <v>128</v>
      </c>
      <c r="W21" s="7" t="s">
        <v>128</v>
      </c>
      <c r="X21" s="7" t="s">
        <v>128</v>
      </c>
      <c r="Y21" s="7" t="s">
        <v>128</v>
      </c>
      <c r="Z21" s="87" t="s">
        <v>128</v>
      </c>
      <c r="AA21" s="87" t="s">
        <v>128</v>
      </c>
    </row>
    <row r="22" spans="1:27" ht="22.5" customHeight="1" x14ac:dyDescent="0.25">
      <c r="A22" s="158" t="s">
        <v>246</v>
      </c>
      <c r="B22" s="104">
        <v>0</v>
      </c>
      <c r="C22" s="104">
        <v>2</v>
      </c>
      <c r="D22" s="104">
        <v>10</v>
      </c>
      <c r="E22" s="104">
        <v>10</v>
      </c>
      <c r="F22" s="118">
        <v>0</v>
      </c>
      <c r="G22" s="118">
        <v>0</v>
      </c>
      <c r="H22" s="104">
        <v>5</v>
      </c>
      <c r="I22" s="104">
        <v>20</v>
      </c>
      <c r="J22" s="118">
        <v>5</v>
      </c>
      <c r="K22" s="104">
        <v>0</v>
      </c>
      <c r="L22" s="104">
        <v>0</v>
      </c>
      <c r="M22" s="104">
        <v>0</v>
      </c>
      <c r="N22" s="12"/>
      <c r="O22" s="2"/>
      <c r="P22" s="7"/>
      <c r="Q22" s="7" t="s">
        <v>128</v>
      </c>
      <c r="R22" s="7" t="s">
        <v>6</v>
      </c>
      <c r="S22" s="7" t="s">
        <v>6</v>
      </c>
      <c r="T22" s="7" t="s">
        <v>6</v>
      </c>
      <c r="U22" s="7" t="s">
        <v>6</v>
      </c>
      <c r="V22" s="7" t="s">
        <v>128</v>
      </c>
      <c r="W22" s="7" t="s">
        <v>128</v>
      </c>
      <c r="X22" s="7" t="s">
        <v>128</v>
      </c>
      <c r="Y22" s="7" t="s">
        <v>128</v>
      </c>
      <c r="Z22" s="87" t="s">
        <v>128</v>
      </c>
      <c r="AA22" s="87" t="s">
        <v>128</v>
      </c>
    </row>
    <row r="23" spans="1:27" ht="22.5" customHeight="1" x14ac:dyDescent="0.25">
      <c r="A23" s="158" t="s">
        <v>240</v>
      </c>
      <c r="B23" s="104">
        <v>1.75</v>
      </c>
      <c r="C23" s="104">
        <v>8</v>
      </c>
      <c r="D23" s="104">
        <v>6</v>
      </c>
      <c r="E23" s="104">
        <v>5</v>
      </c>
      <c r="F23" s="118">
        <v>4</v>
      </c>
      <c r="G23" s="118">
        <v>2</v>
      </c>
      <c r="H23" s="104">
        <v>5</v>
      </c>
      <c r="I23" s="104">
        <v>10</v>
      </c>
      <c r="J23" s="118">
        <v>2</v>
      </c>
      <c r="K23" s="104">
        <v>0</v>
      </c>
      <c r="L23" s="104">
        <v>0</v>
      </c>
      <c r="M23" s="104">
        <v>0</v>
      </c>
      <c r="N23" s="12"/>
      <c r="O23" s="2"/>
      <c r="P23" s="7"/>
      <c r="Q23" s="7" t="s">
        <v>6</v>
      </c>
      <c r="R23" s="7" t="s">
        <v>6</v>
      </c>
      <c r="S23" s="7" t="s">
        <v>128</v>
      </c>
      <c r="T23" s="7" t="s">
        <v>6</v>
      </c>
      <c r="U23" s="7" t="s">
        <v>128</v>
      </c>
      <c r="V23" s="7" t="s">
        <v>6</v>
      </c>
      <c r="W23" s="7" t="s">
        <v>6</v>
      </c>
      <c r="X23" s="7" t="s">
        <v>128</v>
      </c>
      <c r="Y23" s="7" t="s">
        <v>128</v>
      </c>
      <c r="Z23" s="87" t="s">
        <v>128</v>
      </c>
      <c r="AA23" s="87" t="s">
        <v>128</v>
      </c>
    </row>
    <row r="24" spans="1:27" ht="22.5" customHeight="1" x14ac:dyDescent="0.25">
      <c r="A24" s="158" t="s">
        <v>262</v>
      </c>
      <c r="B24" s="104">
        <v>1</v>
      </c>
      <c r="C24" s="104">
        <v>3</v>
      </c>
      <c r="D24" s="104">
        <v>15</v>
      </c>
      <c r="E24" s="104">
        <v>20</v>
      </c>
      <c r="F24" s="118">
        <v>15</v>
      </c>
      <c r="G24" s="118">
        <v>10</v>
      </c>
      <c r="H24" s="104">
        <v>40</v>
      </c>
      <c r="I24" s="104">
        <v>25</v>
      </c>
      <c r="J24" s="118">
        <v>10</v>
      </c>
      <c r="K24" s="104">
        <v>15</v>
      </c>
      <c r="L24" s="104">
        <v>15</v>
      </c>
      <c r="M24" s="104">
        <v>3</v>
      </c>
      <c r="N24" s="1"/>
      <c r="O24" s="2"/>
      <c r="P24" s="7"/>
      <c r="Q24" s="7" t="s">
        <v>128</v>
      </c>
      <c r="R24" s="7" t="s">
        <v>128</v>
      </c>
      <c r="S24" s="7" t="s">
        <v>128</v>
      </c>
      <c r="T24" s="7" t="s">
        <v>128</v>
      </c>
      <c r="U24" s="7" t="s">
        <v>128</v>
      </c>
      <c r="V24" s="7" t="s">
        <v>6</v>
      </c>
      <c r="W24" s="7" t="s">
        <v>128</v>
      </c>
      <c r="X24" s="7" t="s">
        <v>128</v>
      </c>
      <c r="Y24" s="7" t="s">
        <v>128</v>
      </c>
      <c r="Z24" s="87" t="s">
        <v>128</v>
      </c>
      <c r="AA24" s="87" t="s">
        <v>128</v>
      </c>
    </row>
    <row r="25" spans="1:27" ht="22.5" customHeight="1" x14ac:dyDescent="0.25">
      <c r="A25" s="158" t="s">
        <v>261</v>
      </c>
      <c r="B25" s="104">
        <v>2</v>
      </c>
      <c r="C25" s="104">
        <v>1</v>
      </c>
      <c r="D25" s="104">
        <v>3</v>
      </c>
      <c r="E25" s="104">
        <v>0</v>
      </c>
      <c r="F25" s="118">
        <v>0</v>
      </c>
      <c r="G25" s="118">
        <v>10</v>
      </c>
      <c r="H25" s="104">
        <v>5</v>
      </c>
      <c r="I25" s="104">
        <v>4</v>
      </c>
      <c r="J25" s="118">
        <v>5</v>
      </c>
      <c r="K25" s="104">
        <v>0</v>
      </c>
      <c r="L25" s="104">
        <v>4</v>
      </c>
      <c r="M25" s="104">
        <v>1</v>
      </c>
      <c r="N25" s="1"/>
      <c r="O25" s="2"/>
      <c r="P25" s="7"/>
      <c r="Q25" s="7" t="s">
        <v>128</v>
      </c>
      <c r="R25" s="7" t="s">
        <v>6</v>
      </c>
      <c r="S25" s="7" t="s">
        <v>128</v>
      </c>
      <c r="T25" s="7" t="s">
        <v>128</v>
      </c>
      <c r="U25" s="7" t="s">
        <v>128</v>
      </c>
      <c r="V25" s="7" t="s">
        <v>128</v>
      </c>
      <c r="W25" s="7" t="s">
        <v>128</v>
      </c>
      <c r="X25" s="7" t="s">
        <v>128</v>
      </c>
      <c r="Y25" s="7" t="s">
        <v>128</v>
      </c>
      <c r="Z25" s="87" t="s">
        <v>128</v>
      </c>
      <c r="AA25" s="87" t="s">
        <v>128</v>
      </c>
    </row>
    <row r="26" spans="1:27" ht="22.5" customHeight="1" x14ac:dyDescent="0.25">
      <c r="A26" s="158" t="s">
        <v>243</v>
      </c>
      <c r="B26" s="104">
        <v>2</v>
      </c>
      <c r="C26" s="104">
        <v>15</v>
      </c>
      <c r="D26" s="104">
        <v>16</v>
      </c>
      <c r="E26" s="104">
        <v>3</v>
      </c>
      <c r="F26" s="118">
        <v>0</v>
      </c>
      <c r="G26" s="118">
        <v>5</v>
      </c>
      <c r="H26" s="104">
        <v>10</v>
      </c>
      <c r="I26" s="104">
        <v>8</v>
      </c>
      <c r="J26" s="118">
        <v>5</v>
      </c>
      <c r="K26" s="104">
        <v>8</v>
      </c>
      <c r="L26" s="104">
        <v>8</v>
      </c>
      <c r="M26" s="104">
        <v>30</v>
      </c>
      <c r="N26" s="1"/>
      <c r="O26" s="2"/>
      <c r="P26" s="7"/>
      <c r="Q26" s="7" t="s">
        <v>6</v>
      </c>
      <c r="R26" s="7" t="s">
        <v>6</v>
      </c>
      <c r="S26" s="7" t="s">
        <v>128</v>
      </c>
      <c r="T26" s="7" t="s">
        <v>6</v>
      </c>
      <c r="U26" s="7" t="s">
        <v>128</v>
      </c>
      <c r="V26" s="7" t="s">
        <v>6</v>
      </c>
      <c r="W26" s="7" t="s">
        <v>6</v>
      </c>
      <c r="X26" s="7" t="s">
        <v>6</v>
      </c>
      <c r="Y26" s="7" t="s">
        <v>6</v>
      </c>
      <c r="Z26" s="87" t="s">
        <v>128</v>
      </c>
      <c r="AA26" s="87" t="s">
        <v>128</v>
      </c>
    </row>
    <row r="27" spans="1:27" ht="22.5" customHeight="1" x14ac:dyDescent="0.25">
      <c r="A27" t="s">
        <v>263</v>
      </c>
      <c r="B27" s="104">
        <v>0.5</v>
      </c>
      <c r="C27" s="104">
        <v>2</v>
      </c>
      <c r="D27" s="104">
        <v>2</v>
      </c>
      <c r="E27" s="104">
        <v>0</v>
      </c>
      <c r="F27" s="118">
        <v>0</v>
      </c>
      <c r="G27" s="118">
        <v>5</v>
      </c>
      <c r="H27" s="104">
        <v>5</v>
      </c>
      <c r="I27" s="104">
        <v>0</v>
      </c>
      <c r="J27" s="118">
        <v>5</v>
      </c>
      <c r="K27" s="104">
        <v>0</v>
      </c>
      <c r="L27" s="104">
        <v>0</v>
      </c>
      <c r="M27" s="104">
        <v>0</v>
      </c>
      <c r="N27" s="1"/>
      <c r="O27" s="2"/>
      <c r="P27" s="7"/>
      <c r="Q27" s="7" t="s">
        <v>6</v>
      </c>
      <c r="R27" s="7" t="s">
        <v>6</v>
      </c>
      <c r="S27" s="7" t="s">
        <v>128</v>
      </c>
      <c r="T27" s="7" t="s">
        <v>128</v>
      </c>
      <c r="U27" s="7" t="s">
        <v>128</v>
      </c>
      <c r="V27" s="7" t="s">
        <v>6</v>
      </c>
      <c r="W27" s="7" t="s">
        <v>128</v>
      </c>
      <c r="X27" s="7" t="s">
        <v>128</v>
      </c>
      <c r="Y27" s="7" t="s">
        <v>128</v>
      </c>
      <c r="Z27" s="87" t="s">
        <v>128</v>
      </c>
      <c r="AA27" s="87" t="s">
        <v>128</v>
      </c>
    </row>
    <row r="28" spans="1:27" ht="22.5" customHeight="1" x14ac:dyDescent="0.25">
      <c r="A28" s="158" t="s">
        <v>257</v>
      </c>
      <c r="B28" s="104">
        <v>1.25</v>
      </c>
      <c r="C28" s="104">
        <v>1.5</v>
      </c>
      <c r="D28" s="104">
        <v>4</v>
      </c>
      <c r="E28" s="104">
        <v>10</v>
      </c>
      <c r="F28" s="118">
        <v>4</v>
      </c>
      <c r="G28" s="118">
        <v>5</v>
      </c>
      <c r="H28" s="104">
        <v>10</v>
      </c>
      <c r="I28" s="104">
        <v>3</v>
      </c>
      <c r="J28" s="118">
        <v>10</v>
      </c>
      <c r="K28" s="104">
        <v>8</v>
      </c>
      <c r="L28" s="104">
        <v>4</v>
      </c>
      <c r="M28" s="104">
        <v>1</v>
      </c>
      <c r="N28" s="12"/>
      <c r="O28" s="2"/>
      <c r="P28" s="7"/>
      <c r="Q28" s="7" t="s">
        <v>6</v>
      </c>
      <c r="R28" s="7" t="s">
        <v>6</v>
      </c>
      <c r="S28" s="7" t="s">
        <v>128</v>
      </c>
      <c r="T28" s="7" t="s">
        <v>6</v>
      </c>
      <c r="U28" s="7" t="s">
        <v>128</v>
      </c>
      <c r="V28" s="7" t="s">
        <v>6</v>
      </c>
      <c r="W28" s="7" t="s">
        <v>128</v>
      </c>
      <c r="X28" s="7" t="s">
        <v>6</v>
      </c>
      <c r="Y28" s="7" t="s">
        <v>128</v>
      </c>
      <c r="Z28" s="87" t="s">
        <v>6</v>
      </c>
      <c r="AA28" s="87" t="s">
        <v>128</v>
      </c>
    </row>
    <row r="29" spans="1:27" ht="22.5" customHeight="1" x14ac:dyDescent="0.25">
      <c r="A29" s="158" t="s">
        <v>250</v>
      </c>
      <c r="B29" s="104">
        <v>2</v>
      </c>
      <c r="C29" s="104">
        <v>2</v>
      </c>
      <c r="D29" s="104">
        <v>8</v>
      </c>
      <c r="E29" s="104">
        <v>24</v>
      </c>
      <c r="F29" s="118">
        <v>24</v>
      </c>
      <c r="G29" s="118">
        <v>40</v>
      </c>
      <c r="H29" s="104">
        <v>50</v>
      </c>
      <c r="I29" s="104">
        <v>16</v>
      </c>
      <c r="J29" s="118">
        <v>40</v>
      </c>
      <c r="K29" s="104">
        <v>16</v>
      </c>
      <c r="L29" s="104">
        <v>16</v>
      </c>
      <c r="M29" s="104">
        <v>10</v>
      </c>
      <c r="N29" s="1"/>
      <c r="O29" s="2"/>
      <c r="P29" s="7"/>
      <c r="Q29" s="7" t="s">
        <v>6</v>
      </c>
      <c r="R29" s="7" t="s">
        <v>6</v>
      </c>
      <c r="S29" s="7" t="s">
        <v>128</v>
      </c>
      <c r="T29" s="7" t="s">
        <v>6</v>
      </c>
      <c r="U29" s="7" t="s">
        <v>6</v>
      </c>
      <c r="V29" s="7" t="s">
        <v>6</v>
      </c>
      <c r="W29" s="7" t="s">
        <v>6</v>
      </c>
      <c r="X29" s="7" t="s">
        <v>6</v>
      </c>
      <c r="Y29" s="7" t="s">
        <v>6</v>
      </c>
      <c r="Z29" s="87" t="s">
        <v>128</v>
      </c>
      <c r="AA29" s="87" t="s">
        <v>128</v>
      </c>
    </row>
    <row r="30" spans="1:27" ht="22.5" customHeight="1" x14ac:dyDescent="0.25">
      <c r="A30" s="158" t="s">
        <v>242</v>
      </c>
      <c r="B30" s="104">
        <v>2</v>
      </c>
      <c r="C30" s="104">
        <v>0</v>
      </c>
      <c r="D30" s="104">
        <v>8</v>
      </c>
      <c r="E30" s="104">
        <v>8</v>
      </c>
      <c r="F30" s="118">
        <v>0</v>
      </c>
      <c r="G30" s="118">
        <v>10</v>
      </c>
      <c r="H30" s="104">
        <v>10</v>
      </c>
      <c r="I30" s="104">
        <v>8</v>
      </c>
      <c r="J30" s="118">
        <v>10</v>
      </c>
      <c r="K30" s="104">
        <v>0</v>
      </c>
      <c r="L30" s="104">
        <v>0</v>
      </c>
      <c r="M30" s="104">
        <v>2</v>
      </c>
      <c r="N30" s="1"/>
      <c r="O30" s="2"/>
      <c r="P30" s="7"/>
      <c r="Q30" s="7" t="s">
        <v>6</v>
      </c>
      <c r="R30" s="7" t="s">
        <v>6</v>
      </c>
      <c r="S30" s="7" t="s">
        <v>128</v>
      </c>
      <c r="T30" s="7" t="s">
        <v>6</v>
      </c>
      <c r="U30" s="7" t="s">
        <v>6</v>
      </c>
      <c r="V30" s="7" t="s">
        <v>6</v>
      </c>
      <c r="W30" s="7" t="s">
        <v>6</v>
      </c>
      <c r="X30" s="7" t="s">
        <v>128</v>
      </c>
      <c r="Y30" s="7" t="s">
        <v>128</v>
      </c>
      <c r="Z30" s="87" t="s">
        <v>6</v>
      </c>
      <c r="AA30" s="87" t="s">
        <v>6</v>
      </c>
    </row>
    <row r="31" spans="1:27" ht="22.5" customHeight="1" x14ac:dyDescent="0.25">
      <c r="A31" t="s">
        <v>248</v>
      </c>
      <c r="B31" s="114">
        <v>1.02</v>
      </c>
      <c r="C31" s="114">
        <v>5.2</v>
      </c>
      <c r="D31" s="114">
        <v>4.0999999999999996</v>
      </c>
      <c r="E31" s="114">
        <v>4</v>
      </c>
      <c r="F31" s="114">
        <v>2.5</v>
      </c>
      <c r="G31" s="114">
        <v>4.0999999999999996</v>
      </c>
      <c r="H31" s="114">
        <v>4.0999999999999996</v>
      </c>
      <c r="I31" s="114">
        <v>2.5</v>
      </c>
      <c r="J31" s="114">
        <v>4.0999999999999996</v>
      </c>
      <c r="K31" s="114">
        <v>2.5</v>
      </c>
      <c r="L31" s="114">
        <v>2.4</v>
      </c>
      <c r="M31" s="114">
        <v>5.7</v>
      </c>
      <c r="N31" s="112"/>
      <c r="O31" s="113"/>
      <c r="P31" s="87"/>
      <c r="Q31" s="87" t="s">
        <v>128</v>
      </c>
      <c r="R31" s="87" t="s">
        <v>128</v>
      </c>
      <c r="S31" s="87" t="s">
        <v>128</v>
      </c>
      <c r="T31" s="87" t="s">
        <v>128</v>
      </c>
      <c r="U31" s="87" t="s">
        <v>128</v>
      </c>
      <c r="V31" s="87" t="s">
        <v>128</v>
      </c>
      <c r="W31" s="87" t="s">
        <v>128</v>
      </c>
      <c r="X31" s="87" t="s">
        <v>128</v>
      </c>
      <c r="Y31" s="87" t="s">
        <v>128</v>
      </c>
      <c r="Z31" s="87" t="s">
        <v>6</v>
      </c>
      <c r="AA31" s="87" t="s">
        <v>6</v>
      </c>
    </row>
    <row r="32" spans="1:27" ht="22.5" customHeight="1" x14ac:dyDescent="0.25">
      <c r="A32" t="s">
        <v>264</v>
      </c>
      <c r="B32" s="114">
        <v>1</v>
      </c>
      <c r="C32" s="114">
        <v>3</v>
      </c>
      <c r="D32" s="114">
        <v>30</v>
      </c>
      <c r="E32" s="114">
        <v>2</v>
      </c>
      <c r="F32" s="114">
        <v>0</v>
      </c>
      <c r="G32" s="114">
        <v>0</v>
      </c>
      <c r="H32" s="114">
        <v>5</v>
      </c>
      <c r="I32" s="114">
        <v>0</v>
      </c>
      <c r="J32" s="114">
        <v>5</v>
      </c>
      <c r="K32" s="114">
        <v>0</v>
      </c>
      <c r="L32" s="114">
        <v>0</v>
      </c>
      <c r="M32" s="114">
        <v>0</v>
      </c>
      <c r="N32" s="112"/>
      <c r="O32" s="113"/>
      <c r="P32" s="87"/>
      <c r="Q32" s="87" t="s">
        <v>6</v>
      </c>
      <c r="R32" s="87" t="s">
        <v>6</v>
      </c>
      <c r="S32" s="87" t="s">
        <v>128</v>
      </c>
      <c r="T32" s="87" t="s">
        <v>128</v>
      </c>
      <c r="U32" s="87" t="s">
        <v>128</v>
      </c>
      <c r="V32" s="87" t="s">
        <v>6</v>
      </c>
      <c r="W32" s="87" t="s">
        <v>128</v>
      </c>
      <c r="X32" s="87" t="s">
        <v>128</v>
      </c>
      <c r="Y32" s="87" t="s">
        <v>128</v>
      </c>
      <c r="Z32" s="87" t="s">
        <v>128</v>
      </c>
      <c r="AA32" s="87" t="s">
        <v>128</v>
      </c>
    </row>
    <row r="33" spans="1:27" ht="22.5" customHeight="1" x14ac:dyDescent="0.25">
      <c r="A33" s="11" t="s">
        <v>265</v>
      </c>
      <c r="B33" s="114">
        <v>1</v>
      </c>
      <c r="C33" s="114">
        <v>2</v>
      </c>
      <c r="D33" s="114">
        <v>30</v>
      </c>
      <c r="E33" s="114">
        <v>2</v>
      </c>
      <c r="F33" s="114">
        <v>0</v>
      </c>
      <c r="G33" s="114">
        <v>0</v>
      </c>
      <c r="H33" s="114">
        <v>0</v>
      </c>
      <c r="I33" s="114">
        <v>0</v>
      </c>
      <c r="J33" s="114">
        <v>2</v>
      </c>
      <c r="K33" s="114">
        <v>0</v>
      </c>
      <c r="L33" s="114">
        <v>0</v>
      </c>
      <c r="M33" s="114">
        <v>0</v>
      </c>
      <c r="N33" s="112"/>
      <c r="O33" s="113"/>
      <c r="P33" s="87"/>
      <c r="Q33" s="87" t="s">
        <v>6</v>
      </c>
      <c r="R33" s="87" t="s">
        <v>6</v>
      </c>
      <c r="S33" s="87" t="s">
        <v>128</v>
      </c>
      <c r="T33" s="87" t="s">
        <v>128</v>
      </c>
      <c r="U33" s="87" t="s">
        <v>128</v>
      </c>
      <c r="V33" s="87" t="s">
        <v>6</v>
      </c>
      <c r="W33" s="87" t="s">
        <v>128</v>
      </c>
      <c r="X33" s="87" t="s">
        <v>128</v>
      </c>
      <c r="Y33" s="87" t="s">
        <v>128</v>
      </c>
      <c r="Z33" s="87" t="s">
        <v>128</v>
      </c>
      <c r="AA33" s="87" t="s">
        <v>128</v>
      </c>
    </row>
    <row r="34" spans="1:27" ht="22.5" customHeight="1" x14ac:dyDescent="0.25">
      <c r="A34" s="11" t="s">
        <v>267</v>
      </c>
      <c r="B34" s="114">
        <v>0</v>
      </c>
      <c r="C34" s="114">
        <v>30</v>
      </c>
      <c r="D34" s="114">
        <v>15</v>
      </c>
      <c r="E34" s="114">
        <v>12</v>
      </c>
      <c r="F34" s="114">
        <v>12</v>
      </c>
      <c r="G34" s="114">
        <v>10</v>
      </c>
      <c r="H34" s="114">
        <v>10</v>
      </c>
      <c r="I34" s="114">
        <v>0</v>
      </c>
      <c r="J34" s="114">
        <v>10</v>
      </c>
      <c r="K34" s="114">
        <v>12</v>
      </c>
      <c r="L34" s="114">
        <v>12</v>
      </c>
      <c r="M34" s="114">
        <v>5</v>
      </c>
      <c r="N34" s="112"/>
      <c r="O34" s="113"/>
      <c r="P34" s="87"/>
      <c r="Q34" s="87" t="s">
        <v>6</v>
      </c>
      <c r="R34" s="87" t="s">
        <v>128</v>
      </c>
      <c r="S34" s="87" t="s">
        <v>128</v>
      </c>
      <c r="T34" s="87" t="s">
        <v>128</v>
      </c>
      <c r="U34" s="87" t="s">
        <v>128</v>
      </c>
      <c r="V34" s="87" t="s">
        <v>128</v>
      </c>
      <c r="W34" s="87" t="s">
        <v>128</v>
      </c>
      <c r="X34" s="87" t="s">
        <v>128</v>
      </c>
      <c r="Y34" s="87" t="s">
        <v>128</v>
      </c>
      <c r="Z34" s="87" t="s">
        <v>128</v>
      </c>
      <c r="AA34" s="87" t="s">
        <v>128</v>
      </c>
    </row>
    <row r="35" spans="1:27" ht="22.5" customHeight="1" x14ac:dyDescent="0.25">
      <c r="A35" t="s">
        <v>266</v>
      </c>
      <c r="B35" s="114">
        <v>1</v>
      </c>
      <c r="C35" s="114">
        <v>10</v>
      </c>
      <c r="D35" s="114">
        <v>20</v>
      </c>
      <c r="E35" s="114">
        <v>20</v>
      </c>
      <c r="F35" s="114">
        <v>20</v>
      </c>
      <c r="G35" s="114">
        <v>15</v>
      </c>
      <c r="H35" s="114">
        <v>15</v>
      </c>
      <c r="I35" s="114">
        <v>0</v>
      </c>
      <c r="J35" s="114">
        <v>15</v>
      </c>
      <c r="K35" s="114">
        <v>0</v>
      </c>
      <c r="L35" s="114">
        <v>0</v>
      </c>
      <c r="M35" s="114">
        <v>35</v>
      </c>
      <c r="N35" s="112"/>
      <c r="O35" s="113"/>
      <c r="P35" s="87"/>
      <c r="Q35" s="87" t="s">
        <v>128</v>
      </c>
      <c r="R35" s="87" t="s">
        <v>6</v>
      </c>
      <c r="S35" s="87" t="s">
        <v>128</v>
      </c>
      <c r="T35" s="87" t="s">
        <v>128</v>
      </c>
      <c r="U35" s="87" t="s">
        <v>128</v>
      </c>
      <c r="V35" s="87" t="s">
        <v>6</v>
      </c>
      <c r="W35" s="87" t="s">
        <v>128</v>
      </c>
      <c r="X35" s="87" t="s">
        <v>128</v>
      </c>
      <c r="Y35" s="87" t="s">
        <v>128</v>
      </c>
      <c r="Z35" s="87" t="s">
        <v>128</v>
      </c>
      <c r="AA35" s="87" t="s">
        <v>128</v>
      </c>
    </row>
    <row r="36" spans="1:27" ht="22.5" customHeight="1" x14ac:dyDescent="0.25">
      <c r="F36" s="10"/>
      <c r="G36" s="10"/>
      <c r="J36" s="10"/>
    </row>
    <row r="37" spans="1:27" ht="22.5" customHeight="1" x14ac:dyDescent="0.25">
      <c r="F37" s="10"/>
      <c r="G37" s="10"/>
      <c r="J37" s="10"/>
    </row>
    <row r="38" spans="1:27" ht="22.5" customHeight="1" x14ac:dyDescent="0.25">
      <c r="F38" s="10"/>
      <c r="G38" s="10"/>
      <c r="J38" s="10"/>
    </row>
    <row r="39" spans="1:27" ht="22.5" customHeight="1" x14ac:dyDescent="0.25">
      <c r="F39" s="10"/>
      <c r="G39" s="10"/>
      <c r="J39" s="10"/>
    </row>
    <row r="40" spans="1:27" ht="22.5" customHeight="1" x14ac:dyDescent="0.25">
      <c r="F40" s="10"/>
      <c r="G40" s="10"/>
      <c r="J40" s="10"/>
    </row>
    <row r="41" spans="1:27" ht="22.5" customHeight="1" x14ac:dyDescent="0.25">
      <c r="F41" s="10"/>
      <c r="G41" s="10"/>
      <c r="J41" s="10"/>
    </row>
  </sheetData>
  <sheetProtection sheet="1" objects="1" scenarios="1"/>
  <autoFilter ref="A1:AA1" xr:uid="{00000000-0001-0000-0000-000000000000}"/>
  <phoneticPr fontId="38"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80"/>
  <sheetViews>
    <sheetView zoomScale="70" zoomScaleNormal="70" workbookViewId="0">
      <pane xSplit="1" ySplit="2" topLeftCell="B3" activePane="bottomRight" state="frozen"/>
      <selection pane="topRight" activeCell="B1" sqref="B1"/>
      <selection pane="bottomLeft" activeCell="A3" sqref="A3"/>
      <selection pane="bottomRight" activeCell="B10" sqref="B10"/>
    </sheetView>
  </sheetViews>
  <sheetFormatPr defaultColWidth="9.140625" defaultRowHeight="18" customHeight="1" x14ac:dyDescent="0.2"/>
  <cols>
    <col min="1" max="1" width="28.7109375" style="22" customWidth="1"/>
    <col min="2" max="2" width="14.5703125" style="9" bestFit="1" customWidth="1"/>
    <col min="3" max="3" width="16.85546875" style="9" bestFit="1" customWidth="1"/>
    <col min="4" max="4" width="10.42578125" style="9" bestFit="1" customWidth="1"/>
    <col min="5" max="5" width="14.5703125" style="9" bestFit="1" customWidth="1"/>
    <col min="6" max="7" width="8.140625" style="9" bestFit="1" customWidth="1"/>
    <col min="8" max="8" width="10.42578125" style="9" bestFit="1" customWidth="1"/>
    <col min="9" max="9" width="5.7109375" style="9" bestFit="1" customWidth="1"/>
    <col min="10" max="11" width="8.140625" style="9" bestFit="1" customWidth="1"/>
    <col min="12" max="12" width="10.42578125" style="9" bestFit="1" customWidth="1"/>
    <col min="13" max="13" width="8.28515625" style="9" customWidth="1"/>
    <col min="14" max="14" width="9.140625" style="9" customWidth="1"/>
    <col min="15" max="36" width="5.5703125" style="9" customWidth="1"/>
    <col min="37" max="16384" width="9.140625" style="9"/>
  </cols>
  <sheetData>
    <row r="1" spans="1:39" ht="18" customHeight="1" x14ac:dyDescent="0.2">
      <c r="A1" s="167" t="s">
        <v>7</v>
      </c>
      <c r="B1" s="167"/>
      <c r="C1" s="167"/>
      <c r="D1" s="167"/>
      <c r="E1" s="167"/>
      <c r="F1" s="167"/>
      <c r="G1" s="167"/>
      <c r="H1" s="167"/>
      <c r="I1" s="167"/>
      <c r="J1" s="167"/>
      <c r="K1" s="167"/>
      <c r="L1" s="167"/>
      <c r="M1" s="167"/>
      <c r="N1" s="20" t="s">
        <v>8</v>
      </c>
      <c r="O1" s="20"/>
      <c r="P1" s="20" t="s">
        <v>9</v>
      </c>
      <c r="Q1" s="20"/>
      <c r="R1" s="20" t="s">
        <v>10</v>
      </c>
      <c r="S1" s="20"/>
      <c r="T1" s="20" t="s">
        <v>11</v>
      </c>
      <c r="U1" s="20"/>
      <c r="V1" s="20" t="s">
        <v>12</v>
      </c>
      <c r="W1" s="20"/>
      <c r="X1" s="20" t="s">
        <v>13</v>
      </c>
      <c r="Y1" s="20"/>
      <c r="Z1" s="20" t="s">
        <v>14</v>
      </c>
      <c r="AA1" s="20"/>
      <c r="AB1" s="20" t="s">
        <v>15</v>
      </c>
      <c r="AC1" s="20"/>
      <c r="AD1" s="20" t="s">
        <v>16</v>
      </c>
      <c r="AE1" s="20"/>
      <c r="AF1" s="20" t="s">
        <v>17</v>
      </c>
      <c r="AG1" s="20"/>
      <c r="AH1" s="20" t="s">
        <v>18</v>
      </c>
      <c r="AI1" s="20"/>
      <c r="AJ1" s="20" t="s">
        <v>126</v>
      </c>
      <c r="AK1" s="20"/>
      <c r="AL1" s="20" t="s">
        <v>127</v>
      </c>
      <c r="AM1" s="20"/>
    </row>
    <row r="2" spans="1:39" ht="71.25" customHeight="1" x14ac:dyDescent="0.2">
      <c r="A2" s="16" t="s">
        <v>0</v>
      </c>
      <c r="B2" s="18" t="s">
        <v>34</v>
      </c>
      <c r="C2" s="18" t="s">
        <v>46</v>
      </c>
      <c r="D2" s="19" t="s">
        <v>45</v>
      </c>
      <c r="E2" s="18" t="s">
        <v>55</v>
      </c>
      <c r="F2" s="19" t="s">
        <v>130</v>
      </c>
      <c r="G2" s="19" t="s">
        <v>131</v>
      </c>
      <c r="H2" s="19" t="s">
        <v>53</v>
      </c>
      <c r="I2" s="19" t="s">
        <v>129</v>
      </c>
      <c r="J2" s="19" t="s">
        <v>56</v>
      </c>
      <c r="K2" s="19" t="s">
        <v>54</v>
      </c>
      <c r="L2" s="19" t="s">
        <v>47</v>
      </c>
      <c r="M2" s="21" t="s">
        <v>123</v>
      </c>
      <c r="N2" s="21" t="s">
        <v>19</v>
      </c>
      <c r="O2" s="21" t="s">
        <v>20</v>
      </c>
      <c r="P2" s="21" t="s">
        <v>19</v>
      </c>
      <c r="Q2" s="21" t="s">
        <v>20</v>
      </c>
      <c r="R2" s="21" t="s">
        <v>19</v>
      </c>
      <c r="S2" s="21" t="s">
        <v>20</v>
      </c>
      <c r="T2" s="21" t="s">
        <v>19</v>
      </c>
      <c r="U2" s="21" t="s">
        <v>20</v>
      </c>
      <c r="V2" s="21" t="s">
        <v>19</v>
      </c>
      <c r="W2" s="21" t="s">
        <v>20</v>
      </c>
      <c r="X2" s="21" t="s">
        <v>19</v>
      </c>
      <c r="Y2" s="21" t="s">
        <v>20</v>
      </c>
      <c r="Z2" s="21" t="s">
        <v>19</v>
      </c>
      <c r="AA2" s="21" t="s">
        <v>20</v>
      </c>
      <c r="AB2" s="21" t="s">
        <v>19</v>
      </c>
      <c r="AC2" s="21" t="s">
        <v>20</v>
      </c>
      <c r="AD2" s="21" t="s">
        <v>19</v>
      </c>
      <c r="AE2" s="21" t="s">
        <v>20</v>
      </c>
      <c r="AF2" s="21" t="s">
        <v>19</v>
      </c>
      <c r="AG2" s="21" t="s">
        <v>20</v>
      </c>
      <c r="AH2" s="21" t="s">
        <v>19</v>
      </c>
      <c r="AI2" s="21" t="s">
        <v>20</v>
      </c>
      <c r="AJ2" s="21" t="s">
        <v>19</v>
      </c>
      <c r="AK2" s="21" t="s">
        <v>20</v>
      </c>
      <c r="AL2" s="21" t="s">
        <v>19</v>
      </c>
      <c r="AM2" s="21" t="s">
        <v>20</v>
      </c>
    </row>
    <row r="3" spans="1:39" ht="18" customHeight="1" x14ac:dyDescent="0.25">
      <c r="A3" s="87" t="s">
        <v>117</v>
      </c>
      <c r="B3" s="102">
        <v>1</v>
      </c>
      <c r="C3" s="102">
        <v>2</v>
      </c>
      <c r="D3" s="102">
        <v>0</v>
      </c>
      <c r="E3" s="102">
        <v>0</v>
      </c>
      <c r="F3" s="102">
        <v>0</v>
      </c>
      <c r="G3" s="102">
        <v>6</v>
      </c>
      <c r="H3" s="102">
        <v>7</v>
      </c>
      <c r="I3" s="102">
        <v>12</v>
      </c>
      <c r="J3" s="102">
        <v>3</v>
      </c>
      <c r="K3" s="102">
        <v>4</v>
      </c>
      <c r="L3" s="102">
        <v>0</v>
      </c>
      <c r="M3" s="17" t="s">
        <v>124</v>
      </c>
      <c r="N3" s="15" t="s">
        <v>6</v>
      </c>
      <c r="O3" s="15" t="s">
        <v>6</v>
      </c>
      <c r="P3" s="15" t="s">
        <v>6</v>
      </c>
      <c r="Q3" s="15" t="s">
        <v>6</v>
      </c>
      <c r="R3" s="15" t="s">
        <v>128</v>
      </c>
      <c r="S3" s="15" t="s">
        <v>128</v>
      </c>
      <c r="T3" s="15" t="s">
        <v>128</v>
      </c>
      <c r="U3" s="15" t="s">
        <v>128</v>
      </c>
      <c r="V3" s="15" t="s">
        <v>128</v>
      </c>
      <c r="W3" s="15" t="s">
        <v>128</v>
      </c>
      <c r="X3" s="15" t="s">
        <v>128</v>
      </c>
      <c r="Y3" s="15" t="s">
        <v>128</v>
      </c>
      <c r="Z3" s="15" t="s">
        <v>128</v>
      </c>
      <c r="AA3" s="15" t="s">
        <v>128</v>
      </c>
      <c r="AB3" s="15" t="s">
        <v>128</v>
      </c>
      <c r="AC3" s="15" t="s">
        <v>128</v>
      </c>
      <c r="AD3" s="15" t="s">
        <v>128</v>
      </c>
      <c r="AE3" s="15" t="s">
        <v>128</v>
      </c>
      <c r="AF3" s="15" t="s">
        <v>128</v>
      </c>
      <c r="AG3" s="15" t="s">
        <v>128</v>
      </c>
      <c r="AH3" s="15" t="s">
        <v>128</v>
      </c>
      <c r="AI3" s="15" t="s">
        <v>128</v>
      </c>
      <c r="AJ3" s="15" t="s">
        <v>128</v>
      </c>
      <c r="AK3" s="15" t="s">
        <v>128</v>
      </c>
      <c r="AL3" s="15" t="s">
        <v>128</v>
      </c>
      <c r="AM3" s="15" t="s">
        <v>128</v>
      </c>
    </row>
    <row r="4" spans="1:39" ht="18" customHeight="1" x14ac:dyDescent="0.25">
      <c r="A4" s="87" t="s">
        <v>171</v>
      </c>
      <c r="B4" s="102">
        <v>2</v>
      </c>
      <c r="C4" s="103">
        <v>2</v>
      </c>
      <c r="D4" s="103">
        <v>0</v>
      </c>
      <c r="E4" s="103">
        <v>0</v>
      </c>
      <c r="F4" s="103">
        <v>0</v>
      </c>
      <c r="G4" s="103">
        <v>0</v>
      </c>
      <c r="H4" s="103">
        <v>15</v>
      </c>
      <c r="I4" s="103">
        <v>1</v>
      </c>
      <c r="J4" s="103">
        <v>0</v>
      </c>
      <c r="K4" s="103">
        <v>15</v>
      </c>
      <c r="L4" s="103">
        <v>1</v>
      </c>
      <c r="M4" s="17" t="s">
        <v>124</v>
      </c>
      <c r="N4" s="15" t="s">
        <v>128</v>
      </c>
      <c r="O4" s="15" t="s">
        <v>128</v>
      </c>
      <c r="P4" s="15" t="s">
        <v>128</v>
      </c>
      <c r="Q4" s="15" t="s">
        <v>128</v>
      </c>
      <c r="R4" s="15" t="s">
        <v>6</v>
      </c>
      <c r="S4" s="15" t="s">
        <v>6</v>
      </c>
      <c r="T4" s="15" t="s">
        <v>128</v>
      </c>
      <c r="U4" s="15" t="s">
        <v>128</v>
      </c>
      <c r="V4" s="15" t="s">
        <v>128</v>
      </c>
      <c r="W4" s="15" t="s">
        <v>128</v>
      </c>
      <c r="X4" s="15" t="s">
        <v>128</v>
      </c>
      <c r="Y4" s="15" t="s">
        <v>128</v>
      </c>
      <c r="Z4" s="15" t="s">
        <v>128</v>
      </c>
      <c r="AA4" s="15" t="s">
        <v>128</v>
      </c>
      <c r="AB4" s="15" t="s">
        <v>128</v>
      </c>
      <c r="AC4" s="15" t="s">
        <v>128</v>
      </c>
      <c r="AD4" s="15" t="s">
        <v>128</v>
      </c>
      <c r="AE4" s="15" t="s">
        <v>128</v>
      </c>
      <c r="AF4" s="15" t="s">
        <v>128</v>
      </c>
      <c r="AG4" s="15" t="s">
        <v>128</v>
      </c>
      <c r="AH4" s="15" t="s">
        <v>128</v>
      </c>
      <c r="AI4" s="15" t="s">
        <v>128</v>
      </c>
      <c r="AJ4" s="15" t="s">
        <v>128</v>
      </c>
      <c r="AK4" s="15" t="s">
        <v>128</v>
      </c>
      <c r="AL4" s="15" t="s">
        <v>128</v>
      </c>
      <c r="AM4" s="15" t="s">
        <v>128</v>
      </c>
    </row>
    <row r="5" spans="1:39" ht="18" customHeight="1" x14ac:dyDescent="0.25">
      <c r="A5" s="87" t="s">
        <v>21</v>
      </c>
      <c r="B5" s="102">
        <v>0.4</v>
      </c>
      <c r="C5" s="103">
        <v>10</v>
      </c>
      <c r="D5" s="103">
        <v>0</v>
      </c>
      <c r="E5" s="103">
        <v>0</v>
      </c>
      <c r="F5" s="103">
        <v>0</v>
      </c>
      <c r="G5" s="103">
        <v>2</v>
      </c>
      <c r="H5" s="103">
        <v>56</v>
      </c>
      <c r="I5" s="103">
        <v>0</v>
      </c>
      <c r="J5" s="103">
        <v>0</v>
      </c>
      <c r="K5" s="103">
        <v>0</v>
      </c>
      <c r="L5" s="103">
        <v>0</v>
      </c>
      <c r="M5" s="15" t="s">
        <v>125</v>
      </c>
      <c r="N5" s="15" t="s">
        <v>6</v>
      </c>
      <c r="O5" s="15" t="s">
        <v>6</v>
      </c>
      <c r="P5" s="15" t="s">
        <v>128</v>
      </c>
      <c r="Q5" s="15" t="s">
        <v>128</v>
      </c>
      <c r="R5" s="15" t="s">
        <v>128</v>
      </c>
      <c r="S5" s="15" t="s">
        <v>128</v>
      </c>
      <c r="T5" s="15" t="s">
        <v>128</v>
      </c>
      <c r="U5" s="15" t="s">
        <v>128</v>
      </c>
      <c r="V5" s="15" t="s">
        <v>128</v>
      </c>
      <c r="W5" s="15" t="s">
        <v>128</v>
      </c>
      <c r="X5" s="15" t="s">
        <v>128</v>
      </c>
      <c r="Y5" s="15" t="s">
        <v>128</v>
      </c>
      <c r="Z5" s="15" t="s">
        <v>128</v>
      </c>
      <c r="AA5" s="15" t="s">
        <v>128</v>
      </c>
      <c r="AB5" s="15" t="s">
        <v>128</v>
      </c>
      <c r="AC5" s="15" t="s">
        <v>128</v>
      </c>
      <c r="AD5" s="15" t="s">
        <v>128</v>
      </c>
      <c r="AE5" s="15" t="s">
        <v>128</v>
      </c>
      <c r="AF5" s="15" t="s">
        <v>128</v>
      </c>
      <c r="AG5" s="15" t="s">
        <v>128</v>
      </c>
      <c r="AH5" s="15" t="s">
        <v>128</v>
      </c>
      <c r="AI5" s="15" t="s">
        <v>128</v>
      </c>
      <c r="AJ5" s="15" t="s">
        <v>128</v>
      </c>
      <c r="AK5" s="15" t="s">
        <v>128</v>
      </c>
      <c r="AL5" s="15" t="s">
        <v>128</v>
      </c>
      <c r="AM5" s="15" t="s">
        <v>128</v>
      </c>
    </row>
    <row r="6" spans="1:39" ht="18" customHeight="1" x14ac:dyDescent="0.25">
      <c r="A6" s="87" t="s">
        <v>172</v>
      </c>
      <c r="B6" s="102">
        <v>3</v>
      </c>
      <c r="C6" s="102">
        <v>5.34</v>
      </c>
      <c r="D6" s="102">
        <v>2</v>
      </c>
      <c r="E6" s="102">
        <v>3</v>
      </c>
      <c r="F6" s="102">
        <v>3</v>
      </c>
      <c r="G6" s="102">
        <v>0</v>
      </c>
      <c r="H6" s="102">
        <v>0</v>
      </c>
      <c r="I6" s="102">
        <v>0</v>
      </c>
      <c r="J6" s="102">
        <v>0</v>
      </c>
      <c r="K6" s="102">
        <v>0</v>
      </c>
      <c r="L6" s="102">
        <v>0</v>
      </c>
      <c r="M6" s="17" t="s">
        <v>124</v>
      </c>
      <c r="N6" s="15" t="s">
        <v>128</v>
      </c>
      <c r="O6" s="15" t="s">
        <v>128</v>
      </c>
      <c r="P6" s="15" t="s">
        <v>128</v>
      </c>
      <c r="Q6" s="15" t="s">
        <v>128</v>
      </c>
      <c r="R6" s="15" t="s">
        <v>128</v>
      </c>
      <c r="S6" s="15" t="s">
        <v>128</v>
      </c>
      <c r="T6" s="15" t="s">
        <v>128</v>
      </c>
      <c r="U6" s="15" t="s">
        <v>128</v>
      </c>
      <c r="V6" s="15" t="s">
        <v>6</v>
      </c>
      <c r="W6" s="15" t="s">
        <v>6</v>
      </c>
      <c r="X6" s="15" t="s">
        <v>6</v>
      </c>
      <c r="Y6" s="15" t="s">
        <v>6</v>
      </c>
      <c r="Z6" s="15" t="s">
        <v>128</v>
      </c>
      <c r="AA6" s="15" t="s">
        <v>128</v>
      </c>
      <c r="AB6" s="15" t="s">
        <v>128</v>
      </c>
      <c r="AC6" s="15" t="s">
        <v>128</v>
      </c>
      <c r="AD6" s="15" t="s">
        <v>128</v>
      </c>
      <c r="AE6" s="15" t="s">
        <v>128</v>
      </c>
      <c r="AF6" s="15" t="s">
        <v>128</v>
      </c>
      <c r="AG6" s="15" t="s">
        <v>128</v>
      </c>
      <c r="AH6" s="15" t="s">
        <v>128</v>
      </c>
      <c r="AI6" s="15" t="s">
        <v>128</v>
      </c>
      <c r="AJ6" s="15" t="s">
        <v>128</v>
      </c>
      <c r="AK6" s="15" t="s">
        <v>128</v>
      </c>
      <c r="AL6" s="15" t="s">
        <v>128</v>
      </c>
      <c r="AM6" s="15" t="s">
        <v>128</v>
      </c>
    </row>
    <row r="7" spans="1:39" ht="18" customHeight="1" x14ac:dyDescent="0.25">
      <c r="A7" s="87" t="s">
        <v>178</v>
      </c>
      <c r="B7" s="102">
        <v>1</v>
      </c>
      <c r="C7" s="103">
        <v>7.5</v>
      </c>
      <c r="D7" s="103">
        <v>2</v>
      </c>
      <c r="E7" s="103">
        <v>0</v>
      </c>
      <c r="F7" s="103">
        <v>1</v>
      </c>
      <c r="G7" s="103">
        <v>2</v>
      </c>
      <c r="H7" s="103">
        <v>5</v>
      </c>
      <c r="I7" s="103">
        <v>3</v>
      </c>
      <c r="J7" s="103">
        <v>0</v>
      </c>
      <c r="K7" s="103">
        <v>0</v>
      </c>
      <c r="L7" s="103">
        <v>1</v>
      </c>
      <c r="M7" s="15" t="s">
        <v>124</v>
      </c>
      <c r="N7" s="15" t="s">
        <v>128</v>
      </c>
      <c r="O7" s="15" t="s">
        <v>128</v>
      </c>
      <c r="P7" s="15" t="s">
        <v>128</v>
      </c>
      <c r="Q7" s="15" t="s">
        <v>128</v>
      </c>
      <c r="R7" s="15" t="s">
        <v>6</v>
      </c>
      <c r="S7" s="15" t="s">
        <v>6</v>
      </c>
      <c r="T7" s="15" t="s">
        <v>128</v>
      </c>
      <c r="U7" s="15" t="s">
        <v>128</v>
      </c>
      <c r="V7" s="15" t="s">
        <v>128</v>
      </c>
      <c r="W7" s="15" t="s">
        <v>128</v>
      </c>
      <c r="X7" s="15" t="s">
        <v>128</v>
      </c>
      <c r="Y7" s="15" t="s">
        <v>128</v>
      </c>
      <c r="Z7" s="15" t="s">
        <v>128</v>
      </c>
      <c r="AA7" s="15" t="s">
        <v>128</v>
      </c>
      <c r="AB7" s="15" t="s">
        <v>128</v>
      </c>
      <c r="AC7" s="15" t="s">
        <v>128</v>
      </c>
      <c r="AD7" s="15" t="s">
        <v>128</v>
      </c>
      <c r="AE7" s="15" t="s">
        <v>128</v>
      </c>
      <c r="AF7" s="15" t="s">
        <v>128</v>
      </c>
      <c r="AG7" s="15" t="s">
        <v>128</v>
      </c>
      <c r="AH7" s="15" t="s">
        <v>128</v>
      </c>
      <c r="AI7" s="15" t="s">
        <v>128</v>
      </c>
      <c r="AJ7" s="15" t="s">
        <v>128</v>
      </c>
      <c r="AK7" s="15" t="s">
        <v>128</v>
      </c>
      <c r="AL7" s="15" t="s">
        <v>128</v>
      </c>
      <c r="AM7" s="15" t="s">
        <v>128</v>
      </c>
    </row>
    <row r="8" spans="1:39" ht="18" customHeight="1" x14ac:dyDescent="0.25">
      <c r="A8" s="87" t="s">
        <v>173</v>
      </c>
      <c r="B8" s="102">
        <v>0</v>
      </c>
      <c r="C8" s="103">
        <v>14</v>
      </c>
      <c r="D8" s="103">
        <v>0</v>
      </c>
      <c r="E8" s="103">
        <v>0</v>
      </c>
      <c r="F8" s="103">
        <v>0</v>
      </c>
      <c r="G8" s="103">
        <v>0</v>
      </c>
      <c r="H8" s="103">
        <v>0</v>
      </c>
      <c r="I8" s="103">
        <v>0</v>
      </c>
      <c r="J8" s="103">
        <v>0</v>
      </c>
      <c r="K8" s="103">
        <v>0</v>
      </c>
      <c r="L8" s="103">
        <v>0</v>
      </c>
      <c r="M8" s="17" t="s">
        <v>124</v>
      </c>
      <c r="N8" s="15" t="s">
        <v>128</v>
      </c>
      <c r="O8" s="15" t="s">
        <v>128</v>
      </c>
      <c r="P8" s="15" t="s">
        <v>128</v>
      </c>
      <c r="Q8" s="15" t="s">
        <v>128</v>
      </c>
      <c r="R8" s="15" t="s">
        <v>128</v>
      </c>
      <c r="S8" s="15" t="s">
        <v>128</v>
      </c>
      <c r="T8" s="15" t="s">
        <v>128</v>
      </c>
      <c r="U8" s="15" t="s">
        <v>128</v>
      </c>
      <c r="V8" s="15" t="s">
        <v>128</v>
      </c>
      <c r="W8" s="15" t="s">
        <v>128</v>
      </c>
      <c r="X8" s="15" t="s">
        <v>128</v>
      </c>
      <c r="Y8" s="15" t="s">
        <v>128</v>
      </c>
      <c r="Z8" s="15" t="s">
        <v>6</v>
      </c>
      <c r="AA8" s="15" t="s">
        <v>6</v>
      </c>
      <c r="AB8" s="15" t="s">
        <v>128</v>
      </c>
      <c r="AC8" s="15" t="s">
        <v>128</v>
      </c>
      <c r="AD8" s="15" t="s">
        <v>128</v>
      </c>
      <c r="AE8" s="15" t="s">
        <v>128</v>
      </c>
      <c r="AF8" s="15" t="s">
        <v>128</v>
      </c>
      <c r="AG8" s="15" t="s">
        <v>128</v>
      </c>
      <c r="AH8" s="15" t="s">
        <v>128</v>
      </c>
      <c r="AI8" s="15" t="s">
        <v>128</v>
      </c>
      <c r="AJ8" s="15" t="s">
        <v>128</v>
      </c>
      <c r="AK8" s="15" t="s">
        <v>128</v>
      </c>
      <c r="AL8" s="15" t="s">
        <v>128</v>
      </c>
      <c r="AM8" s="15" t="s">
        <v>128</v>
      </c>
    </row>
    <row r="9" spans="1:39" ht="18" customHeight="1" x14ac:dyDescent="0.25">
      <c r="A9" s="87" t="s">
        <v>22</v>
      </c>
      <c r="B9" s="102">
        <v>0</v>
      </c>
      <c r="C9" s="103">
        <v>8</v>
      </c>
      <c r="D9" s="103">
        <v>0</v>
      </c>
      <c r="E9" s="103">
        <v>0</v>
      </c>
      <c r="F9" s="103">
        <v>0</v>
      </c>
      <c r="G9" s="103">
        <v>0.5</v>
      </c>
      <c r="H9" s="103">
        <v>8</v>
      </c>
      <c r="I9" s="103">
        <v>0</v>
      </c>
      <c r="J9" s="103">
        <v>0</v>
      </c>
      <c r="K9" s="103">
        <v>8</v>
      </c>
      <c r="L9" s="103">
        <v>1</v>
      </c>
      <c r="M9" s="17" t="s">
        <v>124</v>
      </c>
      <c r="N9" s="15" t="s">
        <v>6</v>
      </c>
      <c r="O9" s="15" t="s">
        <v>6</v>
      </c>
      <c r="P9" s="15" t="s">
        <v>6</v>
      </c>
      <c r="Q9" s="15" t="s">
        <v>6</v>
      </c>
      <c r="R9" s="15" t="s">
        <v>128</v>
      </c>
      <c r="S9" s="15" t="s">
        <v>128</v>
      </c>
      <c r="T9" s="15" t="s">
        <v>6</v>
      </c>
      <c r="U9" s="15" t="s">
        <v>6</v>
      </c>
      <c r="V9" s="15" t="s">
        <v>128</v>
      </c>
      <c r="W9" s="15" t="s">
        <v>128</v>
      </c>
      <c r="X9" s="15" t="s">
        <v>128</v>
      </c>
      <c r="Y9" s="15" t="s">
        <v>128</v>
      </c>
      <c r="Z9" s="15" t="s">
        <v>128</v>
      </c>
      <c r="AA9" s="15" t="s">
        <v>128</v>
      </c>
      <c r="AB9" s="15" t="s">
        <v>6</v>
      </c>
      <c r="AC9" s="15" t="s">
        <v>6</v>
      </c>
      <c r="AD9" s="15" t="s">
        <v>128</v>
      </c>
      <c r="AE9" s="15" t="s">
        <v>128</v>
      </c>
      <c r="AF9" s="15" t="s">
        <v>128</v>
      </c>
      <c r="AG9" s="15" t="s">
        <v>128</v>
      </c>
      <c r="AH9" s="15" t="s">
        <v>128</v>
      </c>
      <c r="AI9" s="15" t="s">
        <v>128</v>
      </c>
      <c r="AJ9" s="15" t="s">
        <v>128</v>
      </c>
      <c r="AK9" s="15" t="s">
        <v>128</v>
      </c>
      <c r="AL9" s="15" t="s">
        <v>128</v>
      </c>
      <c r="AM9" s="15" t="s">
        <v>128</v>
      </c>
    </row>
    <row r="10" spans="1:39" ht="18" customHeight="1" x14ac:dyDescent="0.25">
      <c r="A10" s="87" t="s">
        <v>118</v>
      </c>
      <c r="B10" s="102">
        <v>0</v>
      </c>
      <c r="C10" s="103">
        <v>0</v>
      </c>
      <c r="D10" s="103">
        <v>0</v>
      </c>
      <c r="E10" s="103">
        <v>0</v>
      </c>
      <c r="F10" s="103">
        <v>1</v>
      </c>
      <c r="G10" s="103">
        <v>3.5</v>
      </c>
      <c r="H10" s="103">
        <v>1</v>
      </c>
      <c r="I10" s="103">
        <v>1</v>
      </c>
      <c r="J10" s="103">
        <v>0</v>
      </c>
      <c r="K10" s="103">
        <v>0</v>
      </c>
      <c r="L10" s="103">
        <v>1</v>
      </c>
      <c r="M10" s="17" t="s">
        <v>124</v>
      </c>
      <c r="N10" s="15" t="s">
        <v>128</v>
      </c>
      <c r="O10" s="15" t="s">
        <v>128</v>
      </c>
      <c r="P10" s="15" t="s">
        <v>6</v>
      </c>
      <c r="Q10" s="15" t="s">
        <v>6</v>
      </c>
      <c r="R10" s="15" t="s">
        <v>128</v>
      </c>
      <c r="S10" s="15" t="s">
        <v>128</v>
      </c>
      <c r="T10" s="15" t="s">
        <v>128</v>
      </c>
      <c r="U10" s="15" t="s">
        <v>128</v>
      </c>
      <c r="V10" s="15" t="s">
        <v>128</v>
      </c>
      <c r="W10" s="15" t="s">
        <v>128</v>
      </c>
      <c r="X10" s="15" t="s">
        <v>128</v>
      </c>
      <c r="Y10" s="15" t="s">
        <v>128</v>
      </c>
      <c r="Z10" s="15" t="s">
        <v>128</v>
      </c>
      <c r="AA10" s="15" t="s">
        <v>128</v>
      </c>
      <c r="AB10" s="15" t="s">
        <v>128</v>
      </c>
      <c r="AC10" s="15" t="s">
        <v>128</v>
      </c>
      <c r="AD10" s="15" t="s">
        <v>128</v>
      </c>
      <c r="AE10" s="15" t="s">
        <v>6</v>
      </c>
      <c r="AF10" s="15" t="s">
        <v>128</v>
      </c>
      <c r="AG10" s="15" t="s">
        <v>128</v>
      </c>
      <c r="AH10" s="15" t="s">
        <v>128</v>
      </c>
      <c r="AI10" s="15" t="s">
        <v>128</v>
      </c>
      <c r="AJ10" s="15" t="s">
        <v>128</v>
      </c>
      <c r="AK10" s="15" t="s">
        <v>128</v>
      </c>
      <c r="AL10" s="15" t="s">
        <v>6</v>
      </c>
      <c r="AM10" s="15" t="s">
        <v>6</v>
      </c>
    </row>
    <row r="11" spans="1:39" ht="18" customHeight="1" x14ac:dyDescent="0.25">
      <c r="A11" s="87" t="s">
        <v>179</v>
      </c>
      <c r="B11" s="102">
        <v>2</v>
      </c>
      <c r="C11" s="103">
        <v>0</v>
      </c>
      <c r="D11" s="103">
        <v>0</v>
      </c>
      <c r="E11" s="103">
        <v>0</v>
      </c>
      <c r="F11" s="103">
        <v>2.5</v>
      </c>
      <c r="G11" s="103">
        <v>2.5</v>
      </c>
      <c r="H11" s="103">
        <v>4.5</v>
      </c>
      <c r="I11" s="103">
        <v>3</v>
      </c>
      <c r="J11" s="103">
        <v>5</v>
      </c>
      <c r="K11" s="103">
        <v>5</v>
      </c>
      <c r="L11" s="103">
        <v>1</v>
      </c>
      <c r="M11" s="17" t="s">
        <v>124</v>
      </c>
      <c r="N11" s="15" t="s">
        <v>128</v>
      </c>
      <c r="O11" s="15" t="s">
        <v>128</v>
      </c>
      <c r="P11" s="15" t="s">
        <v>128</v>
      </c>
      <c r="Q11" s="15" t="s">
        <v>128</v>
      </c>
      <c r="R11" s="15" t="s">
        <v>128</v>
      </c>
      <c r="S11" s="15" t="s">
        <v>128</v>
      </c>
      <c r="T11" s="15" t="s">
        <v>6</v>
      </c>
      <c r="U11" s="15" t="s">
        <v>6</v>
      </c>
      <c r="V11" s="15" t="s">
        <v>128</v>
      </c>
      <c r="W11" s="15" t="s">
        <v>128</v>
      </c>
      <c r="X11" s="15" t="s">
        <v>128</v>
      </c>
      <c r="Y11" s="15" t="s">
        <v>128</v>
      </c>
      <c r="Z11" s="15" t="s">
        <v>128</v>
      </c>
      <c r="AA11" s="15" t="s">
        <v>128</v>
      </c>
      <c r="AB11" s="15" t="s">
        <v>128</v>
      </c>
      <c r="AC11" s="15" t="s">
        <v>128</v>
      </c>
      <c r="AD11" s="15" t="s">
        <v>128</v>
      </c>
      <c r="AE11" s="15" t="s">
        <v>128</v>
      </c>
      <c r="AF11" s="15" t="s">
        <v>128</v>
      </c>
      <c r="AG11" s="15" t="s">
        <v>128</v>
      </c>
      <c r="AH11" s="15" t="s">
        <v>128</v>
      </c>
      <c r="AI11" s="15" t="s">
        <v>128</v>
      </c>
      <c r="AJ11" s="15" t="s">
        <v>128</v>
      </c>
      <c r="AK11" s="15" t="s">
        <v>128</v>
      </c>
      <c r="AL11" s="15" t="s">
        <v>128</v>
      </c>
      <c r="AM11" s="15" t="s">
        <v>128</v>
      </c>
    </row>
    <row r="12" spans="1:39" ht="18" customHeight="1" x14ac:dyDescent="0.25">
      <c r="A12" s="87" t="s">
        <v>174</v>
      </c>
      <c r="B12" s="102">
        <v>2</v>
      </c>
      <c r="C12" s="103">
        <v>6</v>
      </c>
      <c r="D12" s="103">
        <v>2</v>
      </c>
      <c r="E12" s="103">
        <v>0</v>
      </c>
      <c r="F12" s="103">
        <v>0</v>
      </c>
      <c r="G12" s="103">
        <v>0</v>
      </c>
      <c r="H12" s="103">
        <v>6</v>
      </c>
      <c r="I12" s="103">
        <v>0</v>
      </c>
      <c r="J12" s="103">
        <v>2</v>
      </c>
      <c r="K12" s="103">
        <v>6</v>
      </c>
      <c r="L12" s="103">
        <v>1</v>
      </c>
      <c r="M12" s="17" t="s">
        <v>124</v>
      </c>
      <c r="N12" s="15" t="s">
        <v>128</v>
      </c>
      <c r="O12" s="15" t="s">
        <v>128</v>
      </c>
      <c r="P12" s="15" t="s">
        <v>128</v>
      </c>
      <c r="Q12" s="15" t="s">
        <v>128</v>
      </c>
      <c r="R12" s="15" t="s">
        <v>128</v>
      </c>
      <c r="S12" s="15" t="s">
        <v>128</v>
      </c>
      <c r="T12" s="15" t="s">
        <v>128</v>
      </c>
      <c r="U12" s="15" t="s">
        <v>128</v>
      </c>
      <c r="V12" s="15" t="s">
        <v>6</v>
      </c>
      <c r="W12" s="15" t="s">
        <v>6</v>
      </c>
      <c r="X12" s="15" t="s">
        <v>6</v>
      </c>
      <c r="Y12" s="15" t="s">
        <v>6</v>
      </c>
      <c r="Z12" s="15" t="s">
        <v>128</v>
      </c>
      <c r="AA12" s="15" t="s">
        <v>128</v>
      </c>
      <c r="AB12" s="15" t="s">
        <v>128</v>
      </c>
      <c r="AC12" s="15" t="s">
        <v>128</v>
      </c>
      <c r="AD12" s="15" t="s">
        <v>6</v>
      </c>
      <c r="AE12" s="15" t="s">
        <v>6</v>
      </c>
      <c r="AF12" s="15" t="s">
        <v>128</v>
      </c>
      <c r="AG12" s="15" t="s">
        <v>128</v>
      </c>
      <c r="AH12" s="15" t="s">
        <v>128</v>
      </c>
      <c r="AI12" s="15" t="s">
        <v>128</v>
      </c>
      <c r="AJ12" s="15" t="s">
        <v>128</v>
      </c>
      <c r="AK12" s="15" t="s">
        <v>128</v>
      </c>
      <c r="AL12" s="15" t="s">
        <v>6</v>
      </c>
      <c r="AM12" s="15" t="s">
        <v>6</v>
      </c>
    </row>
    <row r="13" spans="1:39" ht="18" customHeight="1" x14ac:dyDescent="0.25">
      <c r="A13" s="87" t="s">
        <v>119</v>
      </c>
      <c r="B13" s="102">
        <v>0.1</v>
      </c>
      <c r="C13" s="103">
        <v>3</v>
      </c>
      <c r="D13" s="103">
        <v>0</v>
      </c>
      <c r="E13" s="103">
        <v>0</v>
      </c>
      <c r="F13" s="103">
        <v>2</v>
      </c>
      <c r="G13" s="103">
        <v>3</v>
      </c>
      <c r="H13" s="103">
        <v>1.5</v>
      </c>
      <c r="I13" s="103">
        <v>2</v>
      </c>
      <c r="J13" s="103">
        <v>1</v>
      </c>
      <c r="K13" s="103">
        <v>1.5</v>
      </c>
      <c r="L13" s="103">
        <v>0.5</v>
      </c>
      <c r="M13" s="17" t="s">
        <v>124</v>
      </c>
      <c r="N13" s="15" t="s">
        <v>128</v>
      </c>
      <c r="O13" s="15" t="s">
        <v>128</v>
      </c>
      <c r="P13" s="15" t="s">
        <v>128</v>
      </c>
      <c r="Q13" s="15" t="s">
        <v>128</v>
      </c>
      <c r="R13" s="15" t="s">
        <v>128</v>
      </c>
      <c r="S13" s="15" t="s">
        <v>128</v>
      </c>
      <c r="T13" s="15" t="s">
        <v>128</v>
      </c>
      <c r="U13" s="15" t="s">
        <v>128</v>
      </c>
      <c r="V13" s="15" t="s">
        <v>6</v>
      </c>
      <c r="W13" s="15" t="s">
        <v>6</v>
      </c>
      <c r="X13" s="15" t="s">
        <v>6</v>
      </c>
      <c r="Y13" s="15" t="s">
        <v>6</v>
      </c>
      <c r="Z13" s="15" t="s">
        <v>128</v>
      </c>
      <c r="AA13" s="15" t="s">
        <v>128</v>
      </c>
      <c r="AB13" s="15" t="s">
        <v>128</v>
      </c>
      <c r="AC13" s="15" t="s">
        <v>128</v>
      </c>
      <c r="AD13" s="15" t="s">
        <v>128</v>
      </c>
      <c r="AE13" s="15" t="s">
        <v>128</v>
      </c>
      <c r="AF13" s="15" t="s">
        <v>128</v>
      </c>
      <c r="AG13" s="15" t="s">
        <v>128</v>
      </c>
      <c r="AH13" s="15" t="s">
        <v>128</v>
      </c>
      <c r="AI13" s="15" t="s">
        <v>128</v>
      </c>
      <c r="AJ13" s="15" t="s">
        <v>128</v>
      </c>
      <c r="AK13" s="15" t="s">
        <v>128</v>
      </c>
      <c r="AL13" s="15" t="s">
        <v>128</v>
      </c>
      <c r="AM13" s="15" t="s">
        <v>128</v>
      </c>
    </row>
    <row r="14" spans="1:39" ht="18" customHeight="1" x14ac:dyDescent="0.25">
      <c r="A14" s="87" t="s">
        <v>176</v>
      </c>
      <c r="B14" s="102">
        <v>2</v>
      </c>
      <c r="C14" s="103">
        <v>8</v>
      </c>
      <c r="D14" s="103">
        <v>2</v>
      </c>
      <c r="E14" s="103">
        <v>2</v>
      </c>
      <c r="F14" s="103">
        <v>2</v>
      </c>
      <c r="G14" s="103">
        <v>4</v>
      </c>
      <c r="H14" s="103">
        <v>2</v>
      </c>
      <c r="I14" s="103">
        <v>4</v>
      </c>
      <c r="J14" s="103">
        <v>0</v>
      </c>
      <c r="K14" s="103">
        <v>2</v>
      </c>
      <c r="L14" s="103">
        <v>1</v>
      </c>
      <c r="M14" s="17" t="s">
        <v>124</v>
      </c>
      <c r="N14" s="15" t="s">
        <v>128</v>
      </c>
      <c r="O14" s="15" t="s">
        <v>128</v>
      </c>
      <c r="P14" s="15" t="s">
        <v>128</v>
      </c>
      <c r="Q14" s="15" t="s">
        <v>128</v>
      </c>
      <c r="R14" s="15" t="s">
        <v>128</v>
      </c>
      <c r="S14" s="15" t="s">
        <v>128</v>
      </c>
      <c r="T14" s="15" t="s">
        <v>128</v>
      </c>
      <c r="U14" s="15" t="s">
        <v>128</v>
      </c>
      <c r="V14" s="15" t="s">
        <v>128</v>
      </c>
      <c r="W14" s="15" t="s">
        <v>128</v>
      </c>
      <c r="X14" s="15" t="s">
        <v>128</v>
      </c>
      <c r="Y14" s="15" t="s">
        <v>128</v>
      </c>
      <c r="Z14" s="15" t="s">
        <v>128</v>
      </c>
      <c r="AA14" s="15" t="s">
        <v>128</v>
      </c>
      <c r="AB14" s="15" t="s">
        <v>128</v>
      </c>
      <c r="AC14" s="15" t="s">
        <v>128</v>
      </c>
      <c r="AD14" s="15" t="s">
        <v>128</v>
      </c>
      <c r="AE14" s="15" t="s">
        <v>128</v>
      </c>
      <c r="AF14" s="15" t="s">
        <v>128</v>
      </c>
      <c r="AG14" s="15" t="s">
        <v>128</v>
      </c>
      <c r="AH14" s="15" t="s">
        <v>6</v>
      </c>
      <c r="AI14" s="15" t="s">
        <v>6</v>
      </c>
      <c r="AJ14" s="15" t="s">
        <v>128</v>
      </c>
      <c r="AK14" s="15" t="s">
        <v>128</v>
      </c>
      <c r="AL14" s="15" t="s">
        <v>128</v>
      </c>
      <c r="AM14" s="15" t="s">
        <v>128</v>
      </c>
    </row>
    <row r="15" spans="1:39" ht="18" customHeight="1" x14ac:dyDescent="0.25">
      <c r="A15" s="87" t="s">
        <v>193</v>
      </c>
      <c r="B15" s="102">
        <v>0.5</v>
      </c>
      <c r="C15" s="103">
        <v>5</v>
      </c>
      <c r="D15" s="103">
        <v>5</v>
      </c>
      <c r="E15" s="103">
        <v>0</v>
      </c>
      <c r="F15" s="103">
        <v>0</v>
      </c>
      <c r="G15" s="103">
        <v>0</v>
      </c>
      <c r="H15" s="103">
        <v>0</v>
      </c>
      <c r="I15" s="103">
        <v>0</v>
      </c>
      <c r="J15" s="103">
        <v>0</v>
      </c>
      <c r="K15" s="103">
        <v>0</v>
      </c>
      <c r="L15" s="103">
        <v>2</v>
      </c>
      <c r="M15" s="17" t="s">
        <v>124</v>
      </c>
      <c r="N15" s="15" t="s">
        <v>128</v>
      </c>
      <c r="O15" s="15" t="s">
        <v>128</v>
      </c>
      <c r="P15" s="15" t="s">
        <v>128</v>
      </c>
      <c r="Q15" s="15" t="s">
        <v>128</v>
      </c>
      <c r="R15" s="15" t="s">
        <v>128</v>
      </c>
      <c r="S15" s="15" t="s">
        <v>128</v>
      </c>
      <c r="T15" s="15" t="s">
        <v>128</v>
      </c>
      <c r="U15" s="15" t="s">
        <v>128</v>
      </c>
      <c r="V15" s="15" t="s">
        <v>128</v>
      </c>
      <c r="W15" s="15" t="s">
        <v>128</v>
      </c>
      <c r="X15" s="15" t="s">
        <v>6</v>
      </c>
      <c r="Y15" s="15" t="s">
        <v>6</v>
      </c>
      <c r="Z15" s="15" t="s">
        <v>128</v>
      </c>
      <c r="AA15" s="15" t="s">
        <v>128</v>
      </c>
      <c r="AB15" s="15" t="s">
        <v>128</v>
      </c>
      <c r="AC15" s="15" t="s">
        <v>128</v>
      </c>
      <c r="AD15" s="15" t="s">
        <v>128</v>
      </c>
      <c r="AE15" s="15" t="s">
        <v>128</v>
      </c>
      <c r="AF15" s="15" t="s">
        <v>128</v>
      </c>
      <c r="AG15" s="15" t="s">
        <v>128</v>
      </c>
      <c r="AH15" s="15" t="s">
        <v>128</v>
      </c>
      <c r="AI15" s="15" t="s">
        <v>128</v>
      </c>
      <c r="AJ15" s="15" t="s">
        <v>128</v>
      </c>
      <c r="AK15" s="15" t="s">
        <v>128</v>
      </c>
      <c r="AL15" s="15" t="s">
        <v>128</v>
      </c>
      <c r="AM15" s="15" t="s">
        <v>128</v>
      </c>
    </row>
    <row r="16" spans="1:39" ht="18" customHeight="1" x14ac:dyDescent="0.25">
      <c r="A16" s="87" t="s">
        <v>177</v>
      </c>
      <c r="B16" s="102">
        <v>0</v>
      </c>
      <c r="C16" s="103">
        <v>10</v>
      </c>
      <c r="D16" s="103">
        <v>0</v>
      </c>
      <c r="E16" s="103">
        <v>0</v>
      </c>
      <c r="F16" s="103">
        <v>0</v>
      </c>
      <c r="G16" s="103">
        <v>0</v>
      </c>
      <c r="H16" s="103">
        <v>0</v>
      </c>
      <c r="I16" s="103">
        <v>0</v>
      </c>
      <c r="J16" s="103">
        <v>0</v>
      </c>
      <c r="K16" s="103">
        <v>5</v>
      </c>
      <c r="L16" s="103">
        <v>0</v>
      </c>
      <c r="M16" s="17" t="s">
        <v>125</v>
      </c>
      <c r="N16" s="15" t="s">
        <v>128</v>
      </c>
      <c r="O16" s="15" t="s">
        <v>128</v>
      </c>
      <c r="P16" s="15" t="s">
        <v>128</v>
      </c>
      <c r="Q16" s="15" t="s">
        <v>128</v>
      </c>
      <c r="R16" s="15" t="s">
        <v>128</v>
      </c>
      <c r="S16" s="15" t="s">
        <v>128</v>
      </c>
      <c r="T16" s="15" t="s">
        <v>128</v>
      </c>
      <c r="U16" s="15" t="s">
        <v>128</v>
      </c>
      <c r="V16" s="15" t="s">
        <v>128</v>
      </c>
      <c r="W16" s="15" t="s">
        <v>128</v>
      </c>
      <c r="X16" s="15" t="s">
        <v>128</v>
      </c>
      <c r="Y16" s="15" t="s">
        <v>128</v>
      </c>
      <c r="Z16" s="15" t="s">
        <v>128</v>
      </c>
      <c r="AA16" s="15" t="s">
        <v>128</v>
      </c>
      <c r="AB16" s="15" t="s">
        <v>128</v>
      </c>
      <c r="AC16" s="15" t="s">
        <v>128</v>
      </c>
      <c r="AD16" s="15" t="s">
        <v>128</v>
      </c>
      <c r="AE16" s="15" t="s">
        <v>128</v>
      </c>
      <c r="AF16" s="15" t="s">
        <v>128</v>
      </c>
      <c r="AG16" s="15" t="s">
        <v>128</v>
      </c>
      <c r="AH16" s="15" t="s">
        <v>128</v>
      </c>
      <c r="AI16" s="15" t="s">
        <v>128</v>
      </c>
      <c r="AJ16" s="15" t="s">
        <v>6</v>
      </c>
      <c r="AK16" s="15" t="s">
        <v>6</v>
      </c>
      <c r="AL16" s="15" t="s">
        <v>128</v>
      </c>
      <c r="AM16" s="15" t="s">
        <v>128</v>
      </c>
    </row>
    <row r="17" spans="1:39" ht="18" customHeight="1" x14ac:dyDescent="0.25">
      <c r="A17" s="87" t="s">
        <v>183</v>
      </c>
      <c r="B17" s="102">
        <v>0.6</v>
      </c>
      <c r="C17" s="103">
        <v>3</v>
      </c>
      <c r="D17" s="103">
        <v>0</v>
      </c>
      <c r="E17" s="103">
        <v>0</v>
      </c>
      <c r="F17" s="103">
        <v>0</v>
      </c>
      <c r="G17" s="103">
        <v>3</v>
      </c>
      <c r="H17" s="103">
        <v>3</v>
      </c>
      <c r="I17" s="103">
        <v>3</v>
      </c>
      <c r="J17" s="103">
        <v>0</v>
      </c>
      <c r="K17" s="103">
        <v>1</v>
      </c>
      <c r="L17" s="103">
        <v>1</v>
      </c>
      <c r="M17" s="17" t="s">
        <v>124</v>
      </c>
      <c r="N17" s="15" t="s">
        <v>128</v>
      </c>
      <c r="O17" s="15" t="s">
        <v>128</v>
      </c>
      <c r="P17" s="15" t="s">
        <v>128</v>
      </c>
      <c r="Q17" s="15" t="s">
        <v>128</v>
      </c>
      <c r="R17" s="15" t="s">
        <v>128</v>
      </c>
      <c r="S17" s="15" t="s">
        <v>128</v>
      </c>
      <c r="T17" s="15" t="s">
        <v>128</v>
      </c>
      <c r="U17" s="15" t="s">
        <v>128</v>
      </c>
      <c r="V17" s="15" t="s">
        <v>128</v>
      </c>
      <c r="W17" s="15" t="s">
        <v>128</v>
      </c>
      <c r="X17" s="15" t="s">
        <v>128</v>
      </c>
      <c r="Y17" s="15" t="s">
        <v>128</v>
      </c>
      <c r="Z17" s="15" t="s">
        <v>128</v>
      </c>
      <c r="AA17" s="15" t="s">
        <v>128</v>
      </c>
      <c r="AB17" s="15" t="s">
        <v>128</v>
      </c>
      <c r="AC17" s="15" t="s">
        <v>128</v>
      </c>
      <c r="AD17" s="15" t="s">
        <v>128</v>
      </c>
      <c r="AE17" s="15" t="s">
        <v>128</v>
      </c>
      <c r="AF17" s="15" t="s">
        <v>128</v>
      </c>
      <c r="AG17" s="15" t="s">
        <v>128</v>
      </c>
      <c r="AH17" s="15" t="s">
        <v>6</v>
      </c>
      <c r="AI17" s="15" t="s">
        <v>6</v>
      </c>
      <c r="AJ17" s="15" t="s">
        <v>128</v>
      </c>
      <c r="AK17" s="15" t="s">
        <v>128</v>
      </c>
      <c r="AL17" s="15" t="s">
        <v>128</v>
      </c>
      <c r="AM17" s="15" t="s">
        <v>128</v>
      </c>
    </row>
    <row r="18" spans="1:39" ht="18" customHeight="1" x14ac:dyDescent="0.25">
      <c r="A18" s="87" t="s">
        <v>23</v>
      </c>
      <c r="B18" s="102">
        <v>2.1</v>
      </c>
      <c r="C18" s="103">
        <v>0</v>
      </c>
      <c r="D18" s="103">
        <v>0</v>
      </c>
      <c r="E18" s="103">
        <v>0</v>
      </c>
      <c r="F18" s="103">
        <v>0</v>
      </c>
      <c r="G18" s="103">
        <v>3</v>
      </c>
      <c r="H18" s="103">
        <v>0</v>
      </c>
      <c r="I18" s="103">
        <v>3</v>
      </c>
      <c r="J18" s="103">
        <v>0</v>
      </c>
      <c r="K18" s="103">
        <v>0</v>
      </c>
      <c r="L18" s="103">
        <v>0</v>
      </c>
      <c r="M18" s="17" t="s">
        <v>124</v>
      </c>
      <c r="N18" s="15" t="s">
        <v>128</v>
      </c>
      <c r="O18" s="15" t="s">
        <v>128</v>
      </c>
      <c r="P18" s="15" t="s">
        <v>128</v>
      </c>
      <c r="Q18" s="15" t="s">
        <v>128</v>
      </c>
      <c r="R18" s="15" t="s">
        <v>128</v>
      </c>
      <c r="S18" s="15" t="s">
        <v>128</v>
      </c>
      <c r="T18" s="15" t="s">
        <v>128</v>
      </c>
      <c r="U18" s="15" t="s">
        <v>128</v>
      </c>
      <c r="V18" s="15" t="s">
        <v>128</v>
      </c>
      <c r="W18" s="15" t="s">
        <v>128</v>
      </c>
      <c r="X18" s="15" t="s">
        <v>128</v>
      </c>
      <c r="Y18" s="15" t="s">
        <v>128</v>
      </c>
      <c r="Z18" s="15" t="s">
        <v>128</v>
      </c>
      <c r="AA18" s="15" t="s">
        <v>128</v>
      </c>
      <c r="AB18" s="15" t="s">
        <v>128</v>
      </c>
      <c r="AC18" s="15" t="s">
        <v>128</v>
      </c>
      <c r="AD18" s="15" t="s">
        <v>128</v>
      </c>
      <c r="AE18" s="15" t="s">
        <v>128</v>
      </c>
      <c r="AF18" s="15" t="s">
        <v>6</v>
      </c>
      <c r="AG18" s="15" t="s">
        <v>128</v>
      </c>
      <c r="AH18" s="15" t="s">
        <v>128</v>
      </c>
      <c r="AI18" s="15" t="s">
        <v>128</v>
      </c>
      <c r="AJ18" s="15" t="s">
        <v>128</v>
      </c>
      <c r="AK18" s="15" t="s">
        <v>128</v>
      </c>
      <c r="AL18" s="15" t="s">
        <v>128</v>
      </c>
      <c r="AM18" s="15" t="s">
        <v>128</v>
      </c>
    </row>
    <row r="19" spans="1:39" ht="18" customHeight="1" x14ac:dyDescent="0.25">
      <c r="A19" s="87" t="s">
        <v>184</v>
      </c>
      <c r="B19" s="102">
        <v>1</v>
      </c>
      <c r="C19" s="103">
        <v>6</v>
      </c>
      <c r="D19" s="103">
        <v>0</v>
      </c>
      <c r="E19" s="103">
        <v>0</v>
      </c>
      <c r="F19" s="103">
        <v>0</v>
      </c>
      <c r="G19" s="103">
        <v>0</v>
      </c>
      <c r="H19" s="103">
        <v>18</v>
      </c>
      <c r="I19" s="103">
        <v>0</v>
      </c>
      <c r="J19" s="103">
        <v>0</v>
      </c>
      <c r="K19" s="103">
        <v>0</v>
      </c>
      <c r="L19" s="103">
        <v>2</v>
      </c>
      <c r="M19" s="15" t="s">
        <v>124</v>
      </c>
      <c r="N19" s="15" t="s">
        <v>128</v>
      </c>
      <c r="O19" s="15" t="s">
        <v>128</v>
      </c>
      <c r="P19" s="15" t="s">
        <v>128</v>
      </c>
      <c r="Q19" s="15" t="s">
        <v>128</v>
      </c>
      <c r="R19" s="15" t="s">
        <v>128</v>
      </c>
      <c r="S19" s="15" t="s">
        <v>128</v>
      </c>
      <c r="T19" s="15" t="s">
        <v>128</v>
      </c>
      <c r="U19" s="15" t="s">
        <v>128</v>
      </c>
      <c r="V19" s="15" t="s">
        <v>128</v>
      </c>
      <c r="W19" s="15" t="s">
        <v>128</v>
      </c>
      <c r="X19" s="15" t="s">
        <v>128</v>
      </c>
      <c r="Y19" s="15" t="s">
        <v>128</v>
      </c>
      <c r="Z19" s="15" t="s">
        <v>128</v>
      </c>
      <c r="AA19" s="15" t="s">
        <v>128</v>
      </c>
      <c r="AB19" s="15" t="s">
        <v>128</v>
      </c>
      <c r="AC19" s="15" t="s">
        <v>128</v>
      </c>
      <c r="AD19" s="15" t="s">
        <v>128</v>
      </c>
      <c r="AE19" s="15" t="s">
        <v>128</v>
      </c>
      <c r="AF19" s="15" t="s">
        <v>128</v>
      </c>
      <c r="AG19" s="15" t="s">
        <v>128</v>
      </c>
      <c r="AH19" s="15" t="s">
        <v>6</v>
      </c>
      <c r="AI19" s="15" t="s">
        <v>6</v>
      </c>
      <c r="AJ19" s="15" t="s">
        <v>6</v>
      </c>
      <c r="AK19" s="15" t="s">
        <v>128</v>
      </c>
      <c r="AL19" s="15" t="s">
        <v>128</v>
      </c>
      <c r="AM19" s="15" t="s">
        <v>128</v>
      </c>
    </row>
    <row r="20" spans="1:39" ht="18" customHeight="1" x14ac:dyDescent="0.25">
      <c r="A20" s="87" t="s">
        <v>180</v>
      </c>
      <c r="B20" s="102">
        <v>0</v>
      </c>
      <c r="C20" s="103">
        <v>2</v>
      </c>
      <c r="D20" s="103">
        <v>2</v>
      </c>
      <c r="E20" s="103">
        <v>2</v>
      </c>
      <c r="F20" s="103">
        <v>2</v>
      </c>
      <c r="G20" s="103">
        <v>2</v>
      </c>
      <c r="H20" s="103">
        <v>3</v>
      </c>
      <c r="I20" s="103">
        <v>2</v>
      </c>
      <c r="J20" s="103">
        <v>2</v>
      </c>
      <c r="K20" s="103">
        <v>0</v>
      </c>
      <c r="L20" s="103">
        <v>2</v>
      </c>
      <c r="M20" s="17" t="s">
        <v>124</v>
      </c>
      <c r="N20" s="15" t="s">
        <v>128</v>
      </c>
      <c r="O20" s="15" t="s">
        <v>128</v>
      </c>
      <c r="P20" s="15" t="s">
        <v>128</v>
      </c>
      <c r="Q20" s="15" t="s">
        <v>128</v>
      </c>
      <c r="R20" s="15" t="s">
        <v>128</v>
      </c>
      <c r="S20" s="15" t="s">
        <v>128</v>
      </c>
      <c r="T20" s="15" t="s">
        <v>128</v>
      </c>
      <c r="U20" s="15" t="s">
        <v>128</v>
      </c>
      <c r="V20" s="15" t="s">
        <v>128</v>
      </c>
      <c r="W20" s="15" t="s">
        <v>128</v>
      </c>
      <c r="X20" s="15" t="s">
        <v>128</v>
      </c>
      <c r="Y20" s="15" t="s">
        <v>128</v>
      </c>
      <c r="Z20" s="15" t="s">
        <v>6</v>
      </c>
      <c r="AA20" s="15" t="s">
        <v>6</v>
      </c>
      <c r="AB20" s="15" t="s">
        <v>128</v>
      </c>
      <c r="AC20" s="15" t="s">
        <v>128</v>
      </c>
      <c r="AD20" s="15" t="s">
        <v>128</v>
      </c>
      <c r="AE20" s="15" t="s">
        <v>128</v>
      </c>
      <c r="AF20" s="15" t="s">
        <v>128</v>
      </c>
      <c r="AG20" s="15" t="s">
        <v>128</v>
      </c>
      <c r="AH20" s="15" t="s">
        <v>128</v>
      </c>
      <c r="AI20" s="15" t="s">
        <v>128</v>
      </c>
      <c r="AJ20" s="15" t="s">
        <v>128</v>
      </c>
      <c r="AK20" s="15" t="s">
        <v>128</v>
      </c>
      <c r="AL20" s="15" t="s">
        <v>128</v>
      </c>
      <c r="AM20" s="15" t="s">
        <v>128</v>
      </c>
    </row>
    <row r="21" spans="1:39" ht="18" customHeight="1" x14ac:dyDescent="0.25">
      <c r="A21" s="87" t="s">
        <v>198</v>
      </c>
      <c r="B21" s="102">
        <v>0</v>
      </c>
      <c r="C21" s="103">
        <v>3</v>
      </c>
      <c r="D21" s="103">
        <v>3</v>
      </c>
      <c r="E21" s="102">
        <v>0</v>
      </c>
      <c r="F21" s="103">
        <v>0</v>
      </c>
      <c r="G21" s="103">
        <v>0</v>
      </c>
      <c r="H21" s="103">
        <v>0</v>
      </c>
      <c r="I21" s="103">
        <v>1</v>
      </c>
      <c r="J21" s="103">
        <v>2</v>
      </c>
      <c r="K21" s="103">
        <v>2</v>
      </c>
      <c r="L21" s="103">
        <v>1</v>
      </c>
      <c r="M21" s="17" t="s">
        <v>124</v>
      </c>
      <c r="N21" s="15" t="s">
        <v>128</v>
      </c>
      <c r="O21" s="15" t="s">
        <v>128</v>
      </c>
      <c r="P21" s="15" t="s">
        <v>128</v>
      </c>
      <c r="Q21" s="15" t="s">
        <v>128</v>
      </c>
      <c r="R21" s="15" t="s">
        <v>128</v>
      </c>
      <c r="S21" s="15" t="s">
        <v>128</v>
      </c>
      <c r="T21" s="15" t="s">
        <v>128</v>
      </c>
      <c r="U21" s="15" t="s">
        <v>128</v>
      </c>
      <c r="V21" s="15" t="s">
        <v>128</v>
      </c>
      <c r="W21" s="15" t="s">
        <v>128</v>
      </c>
      <c r="X21" s="15" t="s">
        <v>128</v>
      </c>
      <c r="Y21" s="15" t="s">
        <v>128</v>
      </c>
      <c r="Z21" s="15" t="s">
        <v>128</v>
      </c>
      <c r="AA21" s="15" t="s">
        <v>128</v>
      </c>
      <c r="AB21" s="15" t="s">
        <v>128</v>
      </c>
      <c r="AC21" s="15" t="s">
        <v>128</v>
      </c>
      <c r="AD21" s="15" t="s">
        <v>128</v>
      </c>
      <c r="AE21" s="15" t="s">
        <v>128</v>
      </c>
      <c r="AF21" s="15" t="s">
        <v>128</v>
      </c>
      <c r="AG21" s="15" t="s">
        <v>128</v>
      </c>
      <c r="AH21" s="15" t="s">
        <v>6</v>
      </c>
      <c r="AI21" s="15" t="s">
        <v>6</v>
      </c>
      <c r="AJ21" s="15" t="s">
        <v>128</v>
      </c>
      <c r="AK21" s="15" t="s">
        <v>128</v>
      </c>
      <c r="AL21" s="15" t="s">
        <v>128</v>
      </c>
      <c r="AM21" s="15" t="s">
        <v>128</v>
      </c>
    </row>
    <row r="22" spans="1:39" ht="18" customHeight="1" x14ac:dyDescent="0.25">
      <c r="A22" s="87" t="s">
        <v>181</v>
      </c>
      <c r="B22" s="102">
        <v>1</v>
      </c>
      <c r="C22" s="103">
        <v>8</v>
      </c>
      <c r="D22" s="103">
        <v>1</v>
      </c>
      <c r="E22" s="103">
        <v>0</v>
      </c>
      <c r="F22" s="103">
        <v>2</v>
      </c>
      <c r="G22" s="103">
        <v>2</v>
      </c>
      <c r="H22" s="103">
        <v>0</v>
      </c>
      <c r="I22" s="103">
        <v>2</v>
      </c>
      <c r="J22" s="103">
        <v>1</v>
      </c>
      <c r="K22" s="103">
        <v>1</v>
      </c>
      <c r="L22" s="103">
        <v>0</v>
      </c>
      <c r="M22" s="17" t="s">
        <v>124</v>
      </c>
      <c r="N22" s="15" t="s">
        <v>6</v>
      </c>
      <c r="O22" s="15" t="s">
        <v>6</v>
      </c>
      <c r="P22" s="15" t="s">
        <v>6</v>
      </c>
      <c r="Q22" s="15" t="s">
        <v>6</v>
      </c>
      <c r="R22" s="15" t="s">
        <v>128</v>
      </c>
      <c r="S22" s="15" t="s">
        <v>128</v>
      </c>
      <c r="T22" s="15" t="s">
        <v>128</v>
      </c>
      <c r="U22" s="15" t="s">
        <v>128</v>
      </c>
      <c r="V22" s="15" t="s">
        <v>128</v>
      </c>
      <c r="W22" s="15" t="s">
        <v>128</v>
      </c>
      <c r="X22" s="15" t="s">
        <v>128</v>
      </c>
      <c r="Y22" s="15" t="s">
        <v>128</v>
      </c>
      <c r="Z22" s="15" t="s">
        <v>128</v>
      </c>
      <c r="AA22" s="15" t="s">
        <v>128</v>
      </c>
      <c r="AB22" s="15" t="s">
        <v>6</v>
      </c>
      <c r="AC22" s="15" t="s">
        <v>6</v>
      </c>
      <c r="AD22" s="15" t="s">
        <v>6</v>
      </c>
      <c r="AE22" s="15" t="s">
        <v>6</v>
      </c>
      <c r="AF22" s="15" t="s">
        <v>128</v>
      </c>
      <c r="AG22" s="15" t="s">
        <v>128</v>
      </c>
      <c r="AH22" s="15" t="s">
        <v>128</v>
      </c>
      <c r="AI22" s="15" t="s">
        <v>128</v>
      </c>
      <c r="AJ22" s="15" t="s">
        <v>128</v>
      </c>
      <c r="AK22" s="15" t="s">
        <v>128</v>
      </c>
      <c r="AL22" s="15" t="s">
        <v>128</v>
      </c>
      <c r="AM22" s="15" t="s">
        <v>128</v>
      </c>
    </row>
    <row r="23" spans="1:39" ht="18" customHeight="1" x14ac:dyDescent="0.25">
      <c r="A23" s="87" t="s">
        <v>207</v>
      </c>
      <c r="B23" s="102">
        <v>0.5</v>
      </c>
      <c r="C23" s="103">
        <v>2</v>
      </c>
      <c r="D23" s="103">
        <v>2</v>
      </c>
      <c r="E23" s="103">
        <v>0</v>
      </c>
      <c r="F23" s="103">
        <v>0</v>
      </c>
      <c r="G23" s="103">
        <v>2</v>
      </c>
      <c r="H23" s="103">
        <v>5</v>
      </c>
      <c r="I23" s="103">
        <v>0</v>
      </c>
      <c r="J23" s="103">
        <v>0</v>
      </c>
      <c r="K23" s="103">
        <v>5</v>
      </c>
      <c r="L23" s="103">
        <v>0</v>
      </c>
      <c r="M23" s="15" t="s">
        <v>125</v>
      </c>
      <c r="N23" s="15" t="s">
        <v>128</v>
      </c>
      <c r="O23" s="15" t="s">
        <v>128</v>
      </c>
      <c r="P23" s="15" t="s">
        <v>128</v>
      </c>
      <c r="Q23" s="15" t="s">
        <v>128</v>
      </c>
      <c r="R23" s="15" t="s">
        <v>128</v>
      </c>
      <c r="S23" s="15" t="s">
        <v>128</v>
      </c>
      <c r="T23" s="15" t="s">
        <v>128</v>
      </c>
      <c r="U23" s="15" t="s">
        <v>128</v>
      </c>
      <c r="V23" s="15" t="s">
        <v>128</v>
      </c>
      <c r="W23" s="15" t="s">
        <v>128</v>
      </c>
      <c r="X23" s="15" t="s">
        <v>128</v>
      </c>
      <c r="Y23" s="15" t="s">
        <v>128</v>
      </c>
      <c r="Z23" s="15" t="s">
        <v>128</v>
      </c>
      <c r="AA23" s="15" t="s">
        <v>128</v>
      </c>
      <c r="AB23" s="15" t="s">
        <v>128</v>
      </c>
      <c r="AC23" s="15" t="s">
        <v>128</v>
      </c>
      <c r="AD23" s="15" t="s">
        <v>128</v>
      </c>
      <c r="AE23" s="15" t="s">
        <v>128</v>
      </c>
      <c r="AF23" s="15" t="s">
        <v>128</v>
      </c>
      <c r="AG23" s="15" t="s">
        <v>128</v>
      </c>
      <c r="AH23" s="15" t="s">
        <v>6</v>
      </c>
      <c r="AI23" s="15" t="s">
        <v>6</v>
      </c>
      <c r="AJ23" s="15" t="s">
        <v>128</v>
      </c>
      <c r="AK23" s="15" t="s">
        <v>128</v>
      </c>
      <c r="AL23" s="15" t="s">
        <v>128</v>
      </c>
      <c r="AM23" s="15" t="s">
        <v>128</v>
      </c>
    </row>
    <row r="24" spans="1:39" ht="18" customHeight="1" x14ac:dyDescent="0.25">
      <c r="A24" s="87" t="s">
        <v>185</v>
      </c>
      <c r="B24" s="102">
        <v>0.5</v>
      </c>
      <c r="C24" s="103">
        <v>1</v>
      </c>
      <c r="D24" s="103">
        <v>1</v>
      </c>
      <c r="E24" s="103">
        <v>0</v>
      </c>
      <c r="F24" s="103">
        <v>0</v>
      </c>
      <c r="G24" s="103">
        <v>0</v>
      </c>
      <c r="H24" s="103">
        <v>2</v>
      </c>
      <c r="I24" s="103">
        <v>0</v>
      </c>
      <c r="J24" s="103">
        <v>0</v>
      </c>
      <c r="K24" s="103">
        <v>2</v>
      </c>
      <c r="L24" s="103">
        <v>0.5</v>
      </c>
      <c r="M24" s="17" t="s">
        <v>124</v>
      </c>
      <c r="N24" s="15" t="s">
        <v>128</v>
      </c>
      <c r="O24" s="15" t="s">
        <v>128</v>
      </c>
      <c r="P24" s="15" t="s">
        <v>128</v>
      </c>
      <c r="Q24" s="15" t="s">
        <v>128</v>
      </c>
      <c r="R24" s="15" t="s">
        <v>128</v>
      </c>
      <c r="S24" s="15" t="s">
        <v>128</v>
      </c>
      <c r="T24" s="15" t="s">
        <v>128</v>
      </c>
      <c r="U24" s="15" t="s">
        <v>128</v>
      </c>
      <c r="V24" s="15" t="s">
        <v>128</v>
      </c>
      <c r="W24" s="15" t="s">
        <v>128</v>
      </c>
      <c r="X24" s="15" t="s">
        <v>128</v>
      </c>
      <c r="Y24" s="15" t="s">
        <v>128</v>
      </c>
      <c r="Z24" s="15" t="s">
        <v>128</v>
      </c>
      <c r="AA24" s="15" t="s">
        <v>128</v>
      </c>
      <c r="AB24" s="15" t="s">
        <v>128</v>
      </c>
      <c r="AC24" s="15" t="s">
        <v>128</v>
      </c>
      <c r="AD24" s="15" t="s">
        <v>128</v>
      </c>
      <c r="AE24" s="15" t="s">
        <v>128</v>
      </c>
      <c r="AF24" s="15" t="s">
        <v>128</v>
      </c>
      <c r="AG24" s="15" t="s">
        <v>128</v>
      </c>
      <c r="AH24" s="15" t="s">
        <v>128</v>
      </c>
      <c r="AI24" s="15" t="s">
        <v>128</v>
      </c>
      <c r="AJ24" s="15" t="s">
        <v>6</v>
      </c>
      <c r="AK24" s="15" t="s">
        <v>6</v>
      </c>
      <c r="AL24" s="15" t="s">
        <v>128</v>
      </c>
      <c r="AM24" s="15" t="s">
        <v>128</v>
      </c>
    </row>
    <row r="25" spans="1:39" ht="18" customHeight="1" x14ac:dyDescent="0.25">
      <c r="A25" s="87" t="s">
        <v>24</v>
      </c>
      <c r="B25" s="102">
        <v>0.5</v>
      </c>
      <c r="C25" s="103">
        <v>7</v>
      </c>
      <c r="D25" s="103">
        <v>5</v>
      </c>
      <c r="E25" s="103">
        <v>0</v>
      </c>
      <c r="F25" s="103">
        <v>0.5</v>
      </c>
      <c r="G25" s="103">
        <v>0.95</v>
      </c>
      <c r="H25" s="103">
        <v>2</v>
      </c>
      <c r="I25" s="103">
        <v>0.95</v>
      </c>
      <c r="J25" s="103">
        <v>0</v>
      </c>
      <c r="K25" s="103">
        <v>1</v>
      </c>
      <c r="L25" s="103">
        <v>0.25</v>
      </c>
      <c r="M25" s="17" t="s">
        <v>124</v>
      </c>
      <c r="N25" s="15" t="s">
        <v>128</v>
      </c>
      <c r="O25" s="15" t="s">
        <v>128</v>
      </c>
      <c r="P25" s="15" t="s">
        <v>128</v>
      </c>
      <c r="Q25" s="15" t="s">
        <v>128</v>
      </c>
      <c r="R25" s="15" t="s">
        <v>128</v>
      </c>
      <c r="S25" s="15" t="s">
        <v>128</v>
      </c>
      <c r="T25" s="15" t="s">
        <v>128</v>
      </c>
      <c r="U25" s="15" t="s">
        <v>128</v>
      </c>
      <c r="V25" s="15" t="s">
        <v>6</v>
      </c>
      <c r="W25" s="15" t="s">
        <v>6</v>
      </c>
      <c r="X25" s="15" t="s">
        <v>128</v>
      </c>
      <c r="Y25" s="15" t="s">
        <v>128</v>
      </c>
      <c r="Z25" s="15" t="s">
        <v>128</v>
      </c>
      <c r="AA25" s="15" t="s">
        <v>128</v>
      </c>
      <c r="AB25" s="15" t="s">
        <v>128</v>
      </c>
      <c r="AC25" s="15" t="s">
        <v>128</v>
      </c>
      <c r="AD25" s="15" t="s">
        <v>128</v>
      </c>
      <c r="AE25" s="15" t="s">
        <v>128</v>
      </c>
      <c r="AF25" s="15" t="s">
        <v>128</v>
      </c>
      <c r="AG25" s="15" t="s">
        <v>128</v>
      </c>
      <c r="AH25" s="15" t="s">
        <v>128</v>
      </c>
      <c r="AI25" s="15" t="s">
        <v>128</v>
      </c>
      <c r="AJ25" s="15" t="s">
        <v>128</v>
      </c>
      <c r="AK25" s="15" t="s">
        <v>128</v>
      </c>
      <c r="AL25" s="15" t="s">
        <v>128</v>
      </c>
      <c r="AM25" s="15" t="s">
        <v>128</v>
      </c>
    </row>
    <row r="26" spans="1:39" ht="18" customHeight="1" x14ac:dyDescent="0.25">
      <c r="A26" s="87" t="s">
        <v>175</v>
      </c>
      <c r="B26" s="102">
        <v>4</v>
      </c>
      <c r="C26" s="103">
        <v>1</v>
      </c>
      <c r="D26" s="103">
        <v>0</v>
      </c>
      <c r="E26" s="103">
        <v>0</v>
      </c>
      <c r="F26" s="103">
        <v>0</v>
      </c>
      <c r="G26" s="103">
        <v>1</v>
      </c>
      <c r="H26" s="103">
        <v>1</v>
      </c>
      <c r="I26" s="103">
        <v>1</v>
      </c>
      <c r="J26" s="103">
        <v>2</v>
      </c>
      <c r="K26" s="103">
        <v>2</v>
      </c>
      <c r="L26" s="103">
        <v>2</v>
      </c>
      <c r="M26" s="17" t="s">
        <v>124</v>
      </c>
      <c r="N26" s="15" t="s">
        <v>128</v>
      </c>
      <c r="O26" s="15" t="s">
        <v>128</v>
      </c>
      <c r="P26" s="15" t="s">
        <v>128</v>
      </c>
      <c r="Q26" s="15" t="s">
        <v>128</v>
      </c>
      <c r="R26" s="15" t="s">
        <v>128</v>
      </c>
      <c r="S26" s="15" t="s">
        <v>128</v>
      </c>
      <c r="T26" s="15" t="s">
        <v>128</v>
      </c>
      <c r="U26" s="15" t="s">
        <v>128</v>
      </c>
      <c r="V26" s="15" t="s">
        <v>128</v>
      </c>
      <c r="W26" s="15" t="s">
        <v>128</v>
      </c>
      <c r="X26" s="15" t="s">
        <v>128</v>
      </c>
      <c r="Y26" s="15" t="s">
        <v>128</v>
      </c>
      <c r="Z26" s="15" t="s">
        <v>128</v>
      </c>
      <c r="AA26" s="15" t="s">
        <v>128</v>
      </c>
      <c r="AB26" s="15" t="s">
        <v>128</v>
      </c>
      <c r="AC26" s="15" t="s">
        <v>128</v>
      </c>
      <c r="AD26" s="15" t="s">
        <v>128</v>
      </c>
      <c r="AE26" s="15" t="s">
        <v>128</v>
      </c>
      <c r="AF26" s="15" t="s">
        <v>128</v>
      </c>
      <c r="AG26" s="15" t="s">
        <v>6</v>
      </c>
      <c r="AH26" s="15" t="s">
        <v>128</v>
      </c>
      <c r="AI26" s="15" t="s">
        <v>128</v>
      </c>
      <c r="AJ26" s="15" t="s">
        <v>128</v>
      </c>
      <c r="AK26" s="15" t="s">
        <v>128</v>
      </c>
      <c r="AL26" s="15" t="s">
        <v>128</v>
      </c>
      <c r="AM26" s="15" t="s">
        <v>128</v>
      </c>
    </row>
    <row r="27" spans="1:39" ht="18" customHeight="1" x14ac:dyDescent="0.25">
      <c r="A27" s="87" t="s">
        <v>204</v>
      </c>
      <c r="B27" s="102">
        <v>2</v>
      </c>
      <c r="C27" s="103">
        <v>3.6</v>
      </c>
      <c r="D27" s="103">
        <v>1</v>
      </c>
      <c r="E27" s="103">
        <v>1.5</v>
      </c>
      <c r="F27" s="103">
        <v>1</v>
      </c>
      <c r="G27" s="103">
        <v>1</v>
      </c>
      <c r="H27" s="103">
        <v>1.5</v>
      </c>
      <c r="I27" s="103">
        <v>1</v>
      </c>
      <c r="J27" s="103">
        <v>2</v>
      </c>
      <c r="K27" s="103">
        <v>2</v>
      </c>
      <c r="L27" s="103">
        <v>1.5</v>
      </c>
      <c r="M27" s="17" t="s">
        <v>124</v>
      </c>
      <c r="N27" s="15" t="s">
        <v>128</v>
      </c>
      <c r="O27" s="15" t="s">
        <v>128</v>
      </c>
      <c r="P27" s="15" t="s">
        <v>128</v>
      </c>
      <c r="Q27" s="15" t="s">
        <v>128</v>
      </c>
      <c r="R27" s="15" t="s">
        <v>128</v>
      </c>
      <c r="S27" s="15" t="s">
        <v>128</v>
      </c>
      <c r="T27" s="15" t="s">
        <v>128</v>
      </c>
      <c r="U27" s="15" t="s">
        <v>128</v>
      </c>
      <c r="V27" s="15" t="s">
        <v>6</v>
      </c>
      <c r="W27" s="15" t="s">
        <v>6</v>
      </c>
      <c r="X27" s="15" t="s">
        <v>128</v>
      </c>
      <c r="Y27" s="15" t="s">
        <v>128</v>
      </c>
      <c r="Z27" s="15" t="s">
        <v>128</v>
      </c>
      <c r="AA27" s="15" t="s">
        <v>128</v>
      </c>
      <c r="AB27" s="15" t="s">
        <v>128</v>
      </c>
      <c r="AC27" s="15" t="s">
        <v>128</v>
      </c>
      <c r="AD27" s="15" t="s">
        <v>128</v>
      </c>
      <c r="AE27" s="15" t="s">
        <v>128</v>
      </c>
      <c r="AF27" s="15" t="s">
        <v>128</v>
      </c>
      <c r="AG27" s="15" t="s">
        <v>128</v>
      </c>
      <c r="AH27" s="15" t="s">
        <v>128</v>
      </c>
      <c r="AI27" s="15" t="s">
        <v>128</v>
      </c>
      <c r="AJ27" s="15" t="s">
        <v>128</v>
      </c>
      <c r="AK27" s="15" t="s">
        <v>128</v>
      </c>
      <c r="AL27" s="15" t="s">
        <v>128</v>
      </c>
      <c r="AM27" s="15" t="s">
        <v>128</v>
      </c>
    </row>
    <row r="28" spans="1:39" ht="18" customHeight="1" x14ac:dyDescent="0.25">
      <c r="A28" s="87" t="s">
        <v>205</v>
      </c>
      <c r="B28" s="102">
        <v>0</v>
      </c>
      <c r="C28" s="103">
        <v>4</v>
      </c>
      <c r="D28" s="103">
        <v>4</v>
      </c>
      <c r="E28" s="103">
        <v>1</v>
      </c>
      <c r="F28" s="103">
        <v>1</v>
      </c>
      <c r="G28" s="103">
        <v>1</v>
      </c>
      <c r="H28" s="103">
        <v>4</v>
      </c>
      <c r="I28" s="103">
        <v>1</v>
      </c>
      <c r="J28" s="103">
        <v>4</v>
      </c>
      <c r="K28" s="103">
        <v>4</v>
      </c>
      <c r="L28" s="103">
        <v>1</v>
      </c>
      <c r="M28" s="17" t="s">
        <v>124</v>
      </c>
      <c r="N28" s="15" t="s">
        <v>128</v>
      </c>
      <c r="O28" s="15" t="s">
        <v>128</v>
      </c>
      <c r="P28" s="15" t="s">
        <v>128</v>
      </c>
      <c r="Q28" s="15" t="s">
        <v>128</v>
      </c>
      <c r="R28" s="15" t="s">
        <v>128</v>
      </c>
      <c r="S28" s="15" t="s">
        <v>128</v>
      </c>
      <c r="T28" s="15" t="s">
        <v>128</v>
      </c>
      <c r="U28" s="15" t="s">
        <v>128</v>
      </c>
      <c r="V28" s="15" t="s">
        <v>128</v>
      </c>
      <c r="W28" s="15" t="s">
        <v>128</v>
      </c>
      <c r="X28" s="15" t="s">
        <v>6</v>
      </c>
      <c r="Y28" s="15" t="s">
        <v>6</v>
      </c>
      <c r="Z28" s="15" t="s">
        <v>128</v>
      </c>
      <c r="AA28" s="15" t="s">
        <v>128</v>
      </c>
      <c r="AB28" s="15" t="s">
        <v>128</v>
      </c>
      <c r="AC28" s="15" t="s">
        <v>128</v>
      </c>
      <c r="AD28" s="15" t="s">
        <v>128</v>
      </c>
      <c r="AE28" s="15" t="s">
        <v>128</v>
      </c>
      <c r="AF28" s="15" t="s">
        <v>128</v>
      </c>
      <c r="AG28" s="15" t="s">
        <v>128</v>
      </c>
      <c r="AH28" s="15" t="s">
        <v>128</v>
      </c>
      <c r="AI28" s="15" t="s">
        <v>128</v>
      </c>
      <c r="AJ28" s="15" t="s">
        <v>128</v>
      </c>
      <c r="AK28" s="15" t="s">
        <v>128</v>
      </c>
      <c r="AL28" s="15" t="s">
        <v>128</v>
      </c>
      <c r="AM28" s="15" t="s">
        <v>128</v>
      </c>
    </row>
    <row r="29" spans="1:39" ht="18" customHeight="1" x14ac:dyDescent="0.25">
      <c r="A29" s="87" t="s">
        <v>120</v>
      </c>
      <c r="B29" s="102">
        <v>1</v>
      </c>
      <c r="C29" s="103">
        <v>5</v>
      </c>
      <c r="D29" s="103">
        <v>0</v>
      </c>
      <c r="E29" s="103">
        <v>0</v>
      </c>
      <c r="F29" s="103">
        <v>0</v>
      </c>
      <c r="G29" s="103">
        <v>0</v>
      </c>
      <c r="H29" s="103">
        <v>11</v>
      </c>
      <c r="I29" s="103">
        <v>0</v>
      </c>
      <c r="J29" s="103">
        <v>0</v>
      </c>
      <c r="K29" s="103">
        <v>0</v>
      </c>
      <c r="L29" s="103">
        <v>1</v>
      </c>
      <c r="M29" s="17" t="s">
        <v>125</v>
      </c>
      <c r="N29" s="15" t="s">
        <v>6</v>
      </c>
      <c r="O29" s="15" t="s">
        <v>6</v>
      </c>
      <c r="P29" s="15" t="s">
        <v>6</v>
      </c>
      <c r="Q29" s="15" t="s">
        <v>6</v>
      </c>
      <c r="R29" s="15" t="s">
        <v>128</v>
      </c>
      <c r="S29" s="15" t="s">
        <v>128</v>
      </c>
      <c r="T29" s="15" t="s">
        <v>128</v>
      </c>
      <c r="U29" s="15" t="s">
        <v>128</v>
      </c>
      <c r="V29" s="15" t="s">
        <v>128</v>
      </c>
      <c r="W29" s="15" t="s">
        <v>128</v>
      </c>
      <c r="X29" s="15" t="s">
        <v>128</v>
      </c>
      <c r="Y29" s="15" t="s">
        <v>128</v>
      </c>
      <c r="Z29" s="15" t="s">
        <v>6</v>
      </c>
      <c r="AA29" s="15" t="s">
        <v>6</v>
      </c>
      <c r="AB29" s="15" t="s">
        <v>128</v>
      </c>
      <c r="AC29" s="15" t="s">
        <v>128</v>
      </c>
      <c r="AD29" s="15" t="s">
        <v>128</v>
      </c>
      <c r="AE29" s="15" t="s">
        <v>128</v>
      </c>
      <c r="AF29" s="15" t="s">
        <v>128</v>
      </c>
      <c r="AG29" s="15" t="s">
        <v>128</v>
      </c>
      <c r="AH29" s="15" t="s">
        <v>128</v>
      </c>
      <c r="AI29" s="15" t="s">
        <v>128</v>
      </c>
      <c r="AJ29" s="15" t="s">
        <v>128</v>
      </c>
      <c r="AK29" s="15" t="s">
        <v>128</v>
      </c>
      <c r="AL29" s="15" t="s">
        <v>128</v>
      </c>
      <c r="AM29" s="15" t="s">
        <v>128</v>
      </c>
    </row>
    <row r="30" spans="1:39" ht="18" customHeight="1" x14ac:dyDescent="0.25">
      <c r="A30" s="87" t="s">
        <v>213</v>
      </c>
      <c r="B30" s="102">
        <v>0.2</v>
      </c>
      <c r="C30" s="103">
        <v>14</v>
      </c>
      <c r="D30" s="103">
        <v>1.5</v>
      </c>
      <c r="E30" s="103">
        <v>0</v>
      </c>
      <c r="F30" s="103">
        <v>0</v>
      </c>
      <c r="G30" s="103">
        <v>0</v>
      </c>
      <c r="H30" s="103">
        <v>2</v>
      </c>
      <c r="I30" s="103">
        <v>0</v>
      </c>
      <c r="J30" s="103">
        <v>0</v>
      </c>
      <c r="K30" s="103">
        <v>0</v>
      </c>
      <c r="L30" s="103">
        <v>0</v>
      </c>
      <c r="M30" s="17" t="s">
        <v>124</v>
      </c>
      <c r="N30" s="15" t="s">
        <v>128</v>
      </c>
      <c r="O30" s="15" t="s">
        <v>128</v>
      </c>
      <c r="P30" s="15" t="s">
        <v>128</v>
      </c>
      <c r="Q30" s="15" t="s">
        <v>128</v>
      </c>
      <c r="R30" s="15" t="s">
        <v>128</v>
      </c>
      <c r="S30" s="15" t="s">
        <v>128</v>
      </c>
      <c r="T30" s="15" t="s">
        <v>128</v>
      </c>
      <c r="U30" s="15" t="s">
        <v>128</v>
      </c>
      <c r="V30" s="15" t="s">
        <v>128</v>
      </c>
      <c r="W30" s="15" t="s">
        <v>128</v>
      </c>
      <c r="X30" s="15" t="s">
        <v>6</v>
      </c>
      <c r="Y30" s="15" t="s">
        <v>6</v>
      </c>
      <c r="Z30" s="15" t="s">
        <v>128</v>
      </c>
      <c r="AA30" s="15" t="s">
        <v>128</v>
      </c>
      <c r="AB30" s="15" t="s">
        <v>128</v>
      </c>
      <c r="AC30" s="15" t="s">
        <v>128</v>
      </c>
      <c r="AD30" s="15" t="s">
        <v>128</v>
      </c>
      <c r="AE30" s="15" t="s">
        <v>128</v>
      </c>
      <c r="AF30" s="15" t="s">
        <v>128</v>
      </c>
      <c r="AG30" s="15" t="s">
        <v>128</v>
      </c>
      <c r="AH30" s="15" t="s">
        <v>128</v>
      </c>
      <c r="AI30" s="15" t="s">
        <v>128</v>
      </c>
      <c r="AJ30" s="15" t="s">
        <v>128</v>
      </c>
      <c r="AK30" s="15" t="s">
        <v>128</v>
      </c>
      <c r="AL30" s="15" t="s">
        <v>128</v>
      </c>
      <c r="AM30" s="15" t="s">
        <v>128</v>
      </c>
    </row>
    <row r="31" spans="1:39" ht="18" customHeight="1" x14ac:dyDescent="0.25">
      <c r="A31" s="87" t="s">
        <v>186</v>
      </c>
      <c r="B31" s="102">
        <v>1</v>
      </c>
      <c r="C31" s="103">
        <v>1</v>
      </c>
      <c r="D31" s="103">
        <v>1</v>
      </c>
      <c r="E31" s="103">
        <v>1</v>
      </c>
      <c r="F31" s="103">
        <v>2</v>
      </c>
      <c r="G31" s="103">
        <v>4</v>
      </c>
      <c r="H31" s="103">
        <v>2</v>
      </c>
      <c r="I31" s="103">
        <v>2</v>
      </c>
      <c r="J31" s="103">
        <v>1</v>
      </c>
      <c r="K31" s="103">
        <v>2</v>
      </c>
      <c r="L31" s="103">
        <v>4</v>
      </c>
      <c r="M31" s="17" t="s">
        <v>124</v>
      </c>
      <c r="N31" s="15" t="s">
        <v>128</v>
      </c>
      <c r="O31" s="15" t="s">
        <v>128</v>
      </c>
      <c r="P31" s="15" t="s">
        <v>128</v>
      </c>
      <c r="Q31" s="15" t="s">
        <v>128</v>
      </c>
      <c r="R31" s="15" t="s">
        <v>6</v>
      </c>
      <c r="S31" s="15" t="s">
        <v>6</v>
      </c>
      <c r="T31" s="15" t="s">
        <v>128</v>
      </c>
      <c r="U31" s="15" t="s">
        <v>128</v>
      </c>
      <c r="V31" s="15" t="s">
        <v>128</v>
      </c>
      <c r="W31" s="15" t="s">
        <v>128</v>
      </c>
      <c r="X31" s="15" t="s">
        <v>128</v>
      </c>
      <c r="Y31" s="15" t="s">
        <v>128</v>
      </c>
      <c r="Z31" s="15" t="s">
        <v>128</v>
      </c>
      <c r="AA31" s="15" t="s">
        <v>128</v>
      </c>
      <c r="AB31" s="15" t="s">
        <v>128</v>
      </c>
      <c r="AC31" s="15" t="s">
        <v>128</v>
      </c>
      <c r="AD31" s="15" t="s">
        <v>128</v>
      </c>
      <c r="AE31" s="15" t="s">
        <v>128</v>
      </c>
      <c r="AF31" s="15" t="s">
        <v>128</v>
      </c>
      <c r="AG31" s="15" t="s">
        <v>128</v>
      </c>
      <c r="AH31" s="15" t="s">
        <v>128</v>
      </c>
      <c r="AI31" s="15" t="s">
        <v>128</v>
      </c>
      <c r="AJ31" s="15" t="s">
        <v>128</v>
      </c>
      <c r="AK31" s="15" t="s">
        <v>128</v>
      </c>
      <c r="AL31" s="15" t="s">
        <v>128</v>
      </c>
      <c r="AM31" s="15" t="s">
        <v>128</v>
      </c>
    </row>
    <row r="32" spans="1:39" ht="18" customHeight="1" x14ac:dyDescent="0.25">
      <c r="A32" s="87" t="s">
        <v>194</v>
      </c>
      <c r="B32" s="102">
        <v>1</v>
      </c>
      <c r="C32" s="103">
        <v>1</v>
      </c>
      <c r="D32" s="103">
        <v>1</v>
      </c>
      <c r="E32" s="103">
        <v>0</v>
      </c>
      <c r="F32" s="103">
        <v>0</v>
      </c>
      <c r="G32" s="103">
        <v>1</v>
      </c>
      <c r="H32" s="103">
        <v>1</v>
      </c>
      <c r="I32" s="103">
        <v>0</v>
      </c>
      <c r="J32" s="103">
        <v>1</v>
      </c>
      <c r="K32" s="103">
        <v>1</v>
      </c>
      <c r="L32" s="103">
        <v>0.25</v>
      </c>
      <c r="M32" s="17" t="s">
        <v>124</v>
      </c>
      <c r="N32" s="15" t="s">
        <v>128</v>
      </c>
      <c r="O32" s="15" t="s">
        <v>128</v>
      </c>
      <c r="P32" s="15" t="s">
        <v>128</v>
      </c>
      <c r="Q32" s="15" t="s">
        <v>128</v>
      </c>
      <c r="R32" s="15" t="s">
        <v>128</v>
      </c>
      <c r="S32" s="15" t="s">
        <v>128</v>
      </c>
      <c r="T32" s="15" t="s">
        <v>128</v>
      </c>
      <c r="U32" s="15" t="s">
        <v>128</v>
      </c>
      <c r="V32" s="15" t="s">
        <v>128</v>
      </c>
      <c r="W32" s="15" t="s">
        <v>128</v>
      </c>
      <c r="X32" s="15" t="s">
        <v>128</v>
      </c>
      <c r="Y32" s="15" t="s">
        <v>128</v>
      </c>
      <c r="Z32" s="15" t="s">
        <v>6</v>
      </c>
      <c r="AA32" s="15" t="s">
        <v>6</v>
      </c>
      <c r="AB32" s="15" t="s">
        <v>128</v>
      </c>
      <c r="AC32" s="15" t="s">
        <v>128</v>
      </c>
      <c r="AD32" s="15" t="s">
        <v>128</v>
      </c>
      <c r="AE32" s="15" t="s">
        <v>128</v>
      </c>
      <c r="AF32" s="15" t="s">
        <v>128</v>
      </c>
      <c r="AG32" s="15" t="s">
        <v>128</v>
      </c>
      <c r="AH32" s="15" t="s">
        <v>128</v>
      </c>
      <c r="AI32" s="15" t="s">
        <v>128</v>
      </c>
      <c r="AJ32" s="15" t="s">
        <v>128</v>
      </c>
      <c r="AK32" s="15" t="s">
        <v>128</v>
      </c>
      <c r="AL32" s="15" t="s">
        <v>128</v>
      </c>
      <c r="AM32" s="15" t="s">
        <v>128</v>
      </c>
    </row>
    <row r="33" spans="1:39" ht="18" customHeight="1" x14ac:dyDescent="0.25">
      <c r="A33" s="87" t="s">
        <v>182</v>
      </c>
      <c r="B33" s="102">
        <v>1</v>
      </c>
      <c r="C33" s="103">
        <v>3</v>
      </c>
      <c r="D33" s="103">
        <v>0</v>
      </c>
      <c r="E33" s="103">
        <v>0</v>
      </c>
      <c r="F33" s="103">
        <v>2</v>
      </c>
      <c r="G33" s="103">
        <v>2</v>
      </c>
      <c r="H33" s="103">
        <v>5</v>
      </c>
      <c r="I33" s="103">
        <v>2</v>
      </c>
      <c r="J33" s="103">
        <v>0</v>
      </c>
      <c r="K33" s="103">
        <v>6</v>
      </c>
      <c r="L33" s="103">
        <v>1</v>
      </c>
      <c r="M33" s="17" t="s">
        <v>124</v>
      </c>
      <c r="N33" s="15" t="s">
        <v>128</v>
      </c>
      <c r="O33" s="15" t="s">
        <v>128</v>
      </c>
      <c r="P33" s="15" t="s">
        <v>128</v>
      </c>
      <c r="Q33" s="15" t="s">
        <v>128</v>
      </c>
      <c r="R33" s="15" t="s">
        <v>128</v>
      </c>
      <c r="S33" s="15" t="s">
        <v>128</v>
      </c>
      <c r="T33" s="15" t="s">
        <v>128</v>
      </c>
      <c r="U33" s="15" t="s">
        <v>128</v>
      </c>
      <c r="V33" s="15" t="s">
        <v>128</v>
      </c>
      <c r="W33" s="15" t="s">
        <v>128</v>
      </c>
      <c r="X33" s="15" t="s">
        <v>128</v>
      </c>
      <c r="Y33" s="15" t="s">
        <v>128</v>
      </c>
      <c r="Z33" s="15" t="s">
        <v>128</v>
      </c>
      <c r="AA33" s="15" t="s">
        <v>128</v>
      </c>
      <c r="AB33" s="15" t="s">
        <v>128</v>
      </c>
      <c r="AC33" s="15" t="s">
        <v>128</v>
      </c>
      <c r="AD33" s="15" t="s">
        <v>128</v>
      </c>
      <c r="AE33" s="15" t="s">
        <v>128</v>
      </c>
      <c r="AF33" s="15" t="s">
        <v>6</v>
      </c>
      <c r="AG33" s="15" t="s">
        <v>6</v>
      </c>
      <c r="AH33" s="15" t="s">
        <v>128</v>
      </c>
      <c r="AI33" s="15" t="s">
        <v>128</v>
      </c>
      <c r="AJ33" s="15" t="s">
        <v>128</v>
      </c>
      <c r="AK33" s="15" t="s">
        <v>128</v>
      </c>
      <c r="AL33" s="15" t="s">
        <v>128</v>
      </c>
      <c r="AM33" s="15" t="s">
        <v>128</v>
      </c>
    </row>
    <row r="34" spans="1:39" ht="18" customHeight="1" x14ac:dyDescent="0.25">
      <c r="A34" s="87" t="s">
        <v>25</v>
      </c>
      <c r="B34" s="102">
        <v>0.5</v>
      </c>
      <c r="C34" s="103">
        <v>8</v>
      </c>
      <c r="D34" s="103">
        <v>4</v>
      </c>
      <c r="E34" s="103">
        <v>0</v>
      </c>
      <c r="F34" s="103">
        <v>0</v>
      </c>
      <c r="G34" s="103">
        <v>1</v>
      </c>
      <c r="H34" s="103">
        <v>0</v>
      </c>
      <c r="I34" s="103">
        <v>2</v>
      </c>
      <c r="J34" s="103">
        <v>0</v>
      </c>
      <c r="K34" s="103">
        <v>4</v>
      </c>
      <c r="L34" s="103">
        <v>0</v>
      </c>
      <c r="M34" s="17" t="s">
        <v>124</v>
      </c>
      <c r="N34" s="15" t="s">
        <v>6</v>
      </c>
      <c r="O34" s="15" t="s">
        <v>6</v>
      </c>
      <c r="P34" s="15" t="s">
        <v>6</v>
      </c>
      <c r="Q34" s="15" t="s">
        <v>6</v>
      </c>
      <c r="R34" s="15" t="s">
        <v>128</v>
      </c>
      <c r="S34" s="15" t="s">
        <v>128</v>
      </c>
      <c r="T34" s="15" t="s">
        <v>128</v>
      </c>
      <c r="U34" s="15" t="s">
        <v>128</v>
      </c>
      <c r="V34" s="15" t="s">
        <v>128</v>
      </c>
      <c r="W34" s="15" t="s">
        <v>128</v>
      </c>
      <c r="X34" s="15" t="s">
        <v>128</v>
      </c>
      <c r="Y34" s="15" t="s">
        <v>128</v>
      </c>
      <c r="Z34" s="15" t="s">
        <v>128</v>
      </c>
      <c r="AA34" s="15" t="s">
        <v>128</v>
      </c>
      <c r="AB34" s="15" t="s">
        <v>6</v>
      </c>
      <c r="AC34" s="15" t="s">
        <v>6</v>
      </c>
      <c r="AD34" s="15" t="s">
        <v>128</v>
      </c>
      <c r="AE34" s="15" t="s">
        <v>128</v>
      </c>
      <c r="AF34" s="15" t="s">
        <v>128</v>
      </c>
      <c r="AG34" s="15" t="s">
        <v>128</v>
      </c>
      <c r="AH34" s="15" t="s">
        <v>128</v>
      </c>
      <c r="AI34" s="15" t="s">
        <v>128</v>
      </c>
      <c r="AJ34" s="15" t="s">
        <v>128</v>
      </c>
      <c r="AK34" s="15" t="s">
        <v>128</v>
      </c>
      <c r="AL34" s="15" t="s">
        <v>128</v>
      </c>
      <c r="AM34" s="15" t="s">
        <v>128</v>
      </c>
    </row>
    <row r="35" spans="1:39" ht="18" customHeight="1" x14ac:dyDescent="0.25">
      <c r="A35" s="87" t="s">
        <v>190</v>
      </c>
      <c r="B35" s="102">
        <v>1</v>
      </c>
      <c r="C35" s="103">
        <v>10</v>
      </c>
      <c r="D35" s="103">
        <v>0</v>
      </c>
      <c r="E35" s="103">
        <v>0</v>
      </c>
      <c r="F35" s="103">
        <v>0</v>
      </c>
      <c r="G35" s="103">
        <v>0</v>
      </c>
      <c r="H35" s="103">
        <v>15</v>
      </c>
      <c r="I35" s="103">
        <v>0</v>
      </c>
      <c r="J35" s="103">
        <v>0</v>
      </c>
      <c r="K35" s="103">
        <v>15</v>
      </c>
      <c r="L35" s="103">
        <v>0</v>
      </c>
      <c r="M35" s="17" t="s">
        <v>124</v>
      </c>
      <c r="N35" s="15" t="s">
        <v>128</v>
      </c>
      <c r="O35" s="15" t="s">
        <v>128</v>
      </c>
      <c r="P35" s="15" t="s">
        <v>128</v>
      </c>
      <c r="Q35" s="15" t="s">
        <v>128</v>
      </c>
      <c r="R35" s="15" t="s">
        <v>128</v>
      </c>
      <c r="S35" s="15" t="s">
        <v>128</v>
      </c>
      <c r="T35" s="15" t="s">
        <v>128</v>
      </c>
      <c r="U35" s="15" t="s">
        <v>128</v>
      </c>
      <c r="V35" s="15" t="s">
        <v>128</v>
      </c>
      <c r="W35" s="15" t="s">
        <v>128</v>
      </c>
      <c r="X35" s="15" t="s">
        <v>128</v>
      </c>
      <c r="Y35" s="15" t="s">
        <v>128</v>
      </c>
      <c r="Z35" s="15" t="s">
        <v>128</v>
      </c>
      <c r="AA35" s="15" t="s">
        <v>128</v>
      </c>
      <c r="AB35" s="15" t="s">
        <v>128</v>
      </c>
      <c r="AC35" s="15" t="s">
        <v>128</v>
      </c>
      <c r="AD35" s="15" t="s">
        <v>128</v>
      </c>
      <c r="AE35" s="15" t="s">
        <v>128</v>
      </c>
      <c r="AF35" s="15" t="s">
        <v>128</v>
      </c>
      <c r="AG35" s="15" t="s">
        <v>128</v>
      </c>
      <c r="AH35" s="15" t="s">
        <v>128</v>
      </c>
      <c r="AI35" s="15" t="s">
        <v>128</v>
      </c>
      <c r="AJ35" s="15" t="s">
        <v>128</v>
      </c>
      <c r="AK35" s="15" t="s">
        <v>128</v>
      </c>
      <c r="AL35" s="15" t="s">
        <v>6</v>
      </c>
      <c r="AM35" s="15" t="s">
        <v>6</v>
      </c>
    </row>
    <row r="36" spans="1:39" ht="18" customHeight="1" x14ac:dyDescent="0.25">
      <c r="A36" s="87" t="s">
        <v>212</v>
      </c>
      <c r="B36" s="102">
        <v>3</v>
      </c>
      <c r="C36" s="103">
        <v>3</v>
      </c>
      <c r="D36" s="103">
        <v>2</v>
      </c>
      <c r="E36" s="103">
        <v>0</v>
      </c>
      <c r="F36" s="103">
        <v>1</v>
      </c>
      <c r="G36" s="103">
        <v>2</v>
      </c>
      <c r="H36" s="103">
        <v>0</v>
      </c>
      <c r="I36" s="103">
        <v>2</v>
      </c>
      <c r="J36" s="103">
        <v>0</v>
      </c>
      <c r="K36" s="103">
        <v>6</v>
      </c>
      <c r="L36" s="103">
        <v>0</v>
      </c>
      <c r="M36" s="17" t="s">
        <v>124</v>
      </c>
      <c r="N36" s="15" t="s">
        <v>128</v>
      </c>
      <c r="O36" s="15" t="s">
        <v>128</v>
      </c>
      <c r="P36" s="15" t="s">
        <v>128</v>
      </c>
      <c r="Q36" s="15" t="s">
        <v>128</v>
      </c>
      <c r="R36" s="15" t="s">
        <v>128</v>
      </c>
      <c r="S36" s="15" t="s">
        <v>128</v>
      </c>
      <c r="T36" s="15" t="s">
        <v>128</v>
      </c>
      <c r="U36" s="15" t="s">
        <v>128</v>
      </c>
      <c r="V36" s="15" t="s">
        <v>6</v>
      </c>
      <c r="W36" s="15" t="s">
        <v>6</v>
      </c>
      <c r="X36" s="15" t="s">
        <v>128</v>
      </c>
      <c r="Y36" s="15" t="s">
        <v>128</v>
      </c>
      <c r="Z36" s="15" t="s">
        <v>128</v>
      </c>
      <c r="AA36" s="15" t="s">
        <v>128</v>
      </c>
      <c r="AB36" s="15" t="s">
        <v>128</v>
      </c>
      <c r="AC36" s="15" t="s">
        <v>128</v>
      </c>
      <c r="AD36" s="15" t="s">
        <v>128</v>
      </c>
      <c r="AE36" s="15" t="s">
        <v>128</v>
      </c>
      <c r="AF36" s="15" t="s">
        <v>128</v>
      </c>
      <c r="AG36" s="15" t="s">
        <v>128</v>
      </c>
      <c r="AH36" s="15" t="s">
        <v>128</v>
      </c>
      <c r="AI36" s="15" t="s">
        <v>128</v>
      </c>
      <c r="AJ36" s="15" t="s">
        <v>128</v>
      </c>
      <c r="AK36" s="15" t="s">
        <v>128</v>
      </c>
      <c r="AL36" s="15" t="s">
        <v>128</v>
      </c>
      <c r="AM36" s="15" t="s">
        <v>128</v>
      </c>
    </row>
    <row r="37" spans="1:39" ht="18" customHeight="1" x14ac:dyDescent="0.25">
      <c r="A37" s="87" t="s">
        <v>189</v>
      </c>
      <c r="B37" s="102">
        <v>1</v>
      </c>
      <c r="C37" s="103">
        <v>7</v>
      </c>
      <c r="D37" s="103">
        <v>4</v>
      </c>
      <c r="E37" s="103">
        <v>0</v>
      </c>
      <c r="F37" s="103">
        <v>1</v>
      </c>
      <c r="G37" s="103">
        <v>1</v>
      </c>
      <c r="H37" s="103">
        <v>8</v>
      </c>
      <c r="I37" s="103">
        <v>1</v>
      </c>
      <c r="J37" s="103">
        <v>0</v>
      </c>
      <c r="K37" s="103">
        <v>0</v>
      </c>
      <c r="L37" s="103">
        <v>0</v>
      </c>
      <c r="M37" s="17" t="s">
        <v>124</v>
      </c>
      <c r="N37" s="15" t="s">
        <v>128</v>
      </c>
      <c r="O37" s="15" t="s">
        <v>128</v>
      </c>
      <c r="P37" s="15" t="s">
        <v>128</v>
      </c>
      <c r="Q37" s="15" t="s">
        <v>128</v>
      </c>
      <c r="R37" s="15" t="s">
        <v>128</v>
      </c>
      <c r="S37" s="15" t="s">
        <v>128</v>
      </c>
      <c r="T37" s="15" t="s">
        <v>128</v>
      </c>
      <c r="U37" s="15" t="s">
        <v>128</v>
      </c>
      <c r="V37" s="15" t="s">
        <v>128</v>
      </c>
      <c r="W37" s="15" t="s">
        <v>128</v>
      </c>
      <c r="X37" s="15" t="s">
        <v>128</v>
      </c>
      <c r="Y37" s="15" t="s">
        <v>128</v>
      </c>
      <c r="Z37" s="15" t="s">
        <v>128</v>
      </c>
      <c r="AA37" s="15" t="s">
        <v>128</v>
      </c>
      <c r="AB37" s="15" t="s">
        <v>128</v>
      </c>
      <c r="AC37" s="15" t="s">
        <v>128</v>
      </c>
      <c r="AD37" s="15" t="s">
        <v>128</v>
      </c>
      <c r="AE37" s="15" t="s">
        <v>128</v>
      </c>
      <c r="AF37" s="15" t="s">
        <v>128</v>
      </c>
      <c r="AG37" s="15" t="s">
        <v>128</v>
      </c>
      <c r="AH37" s="15" t="s">
        <v>128</v>
      </c>
      <c r="AI37" s="15" t="s">
        <v>128</v>
      </c>
      <c r="AJ37" s="15" t="s">
        <v>128</v>
      </c>
      <c r="AK37" s="15" t="s">
        <v>6</v>
      </c>
      <c r="AL37" s="15" t="s">
        <v>128</v>
      </c>
      <c r="AM37" s="15" t="s">
        <v>128</v>
      </c>
    </row>
    <row r="38" spans="1:39" ht="18" customHeight="1" x14ac:dyDescent="0.25">
      <c r="A38" s="87" t="s">
        <v>27</v>
      </c>
      <c r="B38" s="102">
        <v>2</v>
      </c>
      <c r="C38" s="103">
        <v>8</v>
      </c>
      <c r="D38" s="103">
        <v>0</v>
      </c>
      <c r="E38" s="103">
        <v>0</v>
      </c>
      <c r="F38" s="103">
        <v>0</v>
      </c>
      <c r="G38" s="103">
        <v>20</v>
      </c>
      <c r="H38" s="103">
        <v>336</v>
      </c>
      <c r="I38" s="103">
        <v>10</v>
      </c>
      <c r="J38" s="103">
        <v>15</v>
      </c>
      <c r="K38" s="103">
        <v>30</v>
      </c>
      <c r="L38" s="103">
        <v>15</v>
      </c>
      <c r="M38" s="17" t="s">
        <v>124</v>
      </c>
      <c r="N38" s="15" t="s">
        <v>128</v>
      </c>
      <c r="O38" s="15" t="s">
        <v>128</v>
      </c>
      <c r="P38" s="15" t="s">
        <v>128</v>
      </c>
      <c r="Q38" s="15" t="s">
        <v>128</v>
      </c>
      <c r="R38" s="15" t="s">
        <v>128</v>
      </c>
      <c r="S38" s="15" t="s">
        <v>128</v>
      </c>
      <c r="T38" s="15" t="s">
        <v>128</v>
      </c>
      <c r="U38" s="15" t="s">
        <v>128</v>
      </c>
      <c r="V38" s="15" t="s">
        <v>128</v>
      </c>
      <c r="W38" s="15" t="s">
        <v>128</v>
      </c>
      <c r="X38" s="15" t="s">
        <v>128</v>
      </c>
      <c r="Y38" s="15" t="s">
        <v>128</v>
      </c>
      <c r="Z38" s="15" t="s">
        <v>128</v>
      </c>
      <c r="AA38" s="15" t="s">
        <v>128</v>
      </c>
      <c r="AB38" s="15" t="s">
        <v>128</v>
      </c>
      <c r="AC38" s="15" t="s">
        <v>128</v>
      </c>
      <c r="AD38" s="15" t="s">
        <v>128</v>
      </c>
      <c r="AE38" s="15" t="s">
        <v>128</v>
      </c>
      <c r="AF38" s="15" t="s">
        <v>128</v>
      </c>
      <c r="AG38" s="15" t="s">
        <v>128</v>
      </c>
      <c r="AH38" s="15" t="s">
        <v>6</v>
      </c>
      <c r="AI38" s="15" t="s">
        <v>6</v>
      </c>
      <c r="AJ38" s="15" t="s">
        <v>128</v>
      </c>
      <c r="AK38" s="15" t="s">
        <v>128</v>
      </c>
      <c r="AL38" s="15" t="s">
        <v>128</v>
      </c>
      <c r="AM38" s="15" t="s">
        <v>128</v>
      </c>
    </row>
    <row r="39" spans="1:39" ht="18" customHeight="1" x14ac:dyDescent="0.25">
      <c r="A39" s="87" t="s">
        <v>116</v>
      </c>
      <c r="B39" s="102">
        <v>0</v>
      </c>
      <c r="C39" s="103">
        <v>2</v>
      </c>
      <c r="D39" s="103">
        <v>0</v>
      </c>
      <c r="E39" s="103">
        <v>0</v>
      </c>
      <c r="F39" s="103">
        <v>0</v>
      </c>
      <c r="G39" s="103">
        <v>1</v>
      </c>
      <c r="H39" s="103">
        <v>0</v>
      </c>
      <c r="I39" s="103">
        <v>2</v>
      </c>
      <c r="J39" s="103">
        <v>0</v>
      </c>
      <c r="K39" s="103">
        <v>0</v>
      </c>
      <c r="L39" s="103">
        <v>0</v>
      </c>
      <c r="M39" s="17" t="s">
        <v>124</v>
      </c>
      <c r="N39" s="15" t="s">
        <v>128</v>
      </c>
      <c r="O39" s="15" t="s">
        <v>128</v>
      </c>
      <c r="P39" s="15" t="s">
        <v>128</v>
      </c>
      <c r="Q39" s="15" t="s">
        <v>128</v>
      </c>
      <c r="R39" s="15" t="s">
        <v>128</v>
      </c>
      <c r="S39" s="15" t="s">
        <v>128</v>
      </c>
      <c r="T39" s="15" t="s">
        <v>6</v>
      </c>
      <c r="U39" s="15" t="s">
        <v>6</v>
      </c>
      <c r="V39" s="15" t="s">
        <v>128</v>
      </c>
      <c r="W39" s="15" t="s">
        <v>128</v>
      </c>
      <c r="X39" s="15" t="s">
        <v>128</v>
      </c>
      <c r="Y39" s="15" t="s">
        <v>128</v>
      </c>
      <c r="Z39" s="15" t="s">
        <v>128</v>
      </c>
      <c r="AA39" s="15" t="s">
        <v>128</v>
      </c>
      <c r="AB39" s="15" t="s">
        <v>128</v>
      </c>
      <c r="AC39" s="15" t="s">
        <v>128</v>
      </c>
      <c r="AD39" s="15" t="s">
        <v>128</v>
      </c>
      <c r="AE39" s="15" t="s">
        <v>128</v>
      </c>
      <c r="AF39" s="15" t="s">
        <v>128</v>
      </c>
      <c r="AG39" s="15" t="s">
        <v>128</v>
      </c>
      <c r="AH39" s="15" t="s">
        <v>128</v>
      </c>
      <c r="AI39" s="15" t="s">
        <v>128</v>
      </c>
      <c r="AJ39" s="15" t="s">
        <v>128</v>
      </c>
      <c r="AK39" s="15" t="s">
        <v>128</v>
      </c>
      <c r="AL39" s="15" t="s">
        <v>128</v>
      </c>
      <c r="AM39" s="15" t="s">
        <v>128</v>
      </c>
    </row>
    <row r="40" spans="1:39" ht="18" customHeight="1" x14ac:dyDescent="0.25">
      <c r="A40" s="87" t="s">
        <v>195</v>
      </c>
      <c r="B40" s="102">
        <v>2</v>
      </c>
      <c r="C40" s="103">
        <v>2</v>
      </c>
      <c r="D40" s="103">
        <v>2</v>
      </c>
      <c r="E40" s="103">
        <v>0</v>
      </c>
      <c r="F40" s="103">
        <v>1.2</v>
      </c>
      <c r="G40" s="103">
        <v>2.4</v>
      </c>
      <c r="H40" s="103">
        <v>7</v>
      </c>
      <c r="I40" s="103">
        <v>2.5</v>
      </c>
      <c r="J40" s="103">
        <v>2</v>
      </c>
      <c r="K40" s="103">
        <v>1</v>
      </c>
      <c r="L40" s="103">
        <v>0.4</v>
      </c>
      <c r="M40" s="17" t="s">
        <v>124</v>
      </c>
      <c r="N40" s="15" t="s">
        <v>6</v>
      </c>
      <c r="O40" s="15" t="s">
        <v>6</v>
      </c>
      <c r="P40" s="15" t="s">
        <v>6</v>
      </c>
      <c r="Q40" s="15" t="s">
        <v>6</v>
      </c>
      <c r="R40" s="15" t="s">
        <v>128</v>
      </c>
      <c r="S40" s="15" t="s">
        <v>128</v>
      </c>
      <c r="T40" s="15" t="s">
        <v>128</v>
      </c>
      <c r="U40" s="15" t="s">
        <v>128</v>
      </c>
      <c r="V40" s="15" t="s">
        <v>128</v>
      </c>
      <c r="W40" s="15" t="s">
        <v>128</v>
      </c>
      <c r="X40" s="15" t="s">
        <v>128</v>
      </c>
      <c r="Y40" s="15" t="s">
        <v>128</v>
      </c>
      <c r="Z40" s="15" t="s">
        <v>6</v>
      </c>
      <c r="AA40" s="15" t="s">
        <v>6</v>
      </c>
      <c r="AB40" s="15" t="s">
        <v>6</v>
      </c>
      <c r="AC40" s="15" t="s">
        <v>6</v>
      </c>
      <c r="AD40" s="15" t="s">
        <v>128</v>
      </c>
      <c r="AE40" s="15" t="s">
        <v>128</v>
      </c>
      <c r="AF40" s="15" t="s">
        <v>128</v>
      </c>
      <c r="AG40" s="15" t="s">
        <v>128</v>
      </c>
      <c r="AH40" s="15" t="s">
        <v>128</v>
      </c>
      <c r="AI40" s="15" t="s">
        <v>128</v>
      </c>
      <c r="AJ40" s="15" t="s">
        <v>128</v>
      </c>
      <c r="AK40" s="15" t="s">
        <v>128</v>
      </c>
      <c r="AL40" s="15" t="s">
        <v>128</v>
      </c>
      <c r="AM40" s="15" t="s">
        <v>128</v>
      </c>
    </row>
    <row r="41" spans="1:39" ht="18" customHeight="1" x14ac:dyDescent="0.25">
      <c r="A41" s="87" t="s">
        <v>221</v>
      </c>
      <c r="B41" s="102">
        <v>0</v>
      </c>
      <c r="C41" s="103">
        <v>8</v>
      </c>
      <c r="D41" s="103">
        <v>0</v>
      </c>
      <c r="E41" s="103">
        <v>0</v>
      </c>
      <c r="F41" s="103">
        <v>0</v>
      </c>
      <c r="G41" s="103">
        <v>1</v>
      </c>
      <c r="H41" s="103">
        <v>0</v>
      </c>
      <c r="I41" s="103">
        <v>0</v>
      </c>
      <c r="J41" s="103">
        <v>0</v>
      </c>
      <c r="K41" s="103">
        <v>4</v>
      </c>
      <c r="L41" s="103">
        <v>0</v>
      </c>
      <c r="M41" s="17" t="s">
        <v>124</v>
      </c>
      <c r="N41" s="15" t="s">
        <v>6</v>
      </c>
      <c r="O41" s="15" t="s">
        <v>6</v>
      </c>
      <c r="P41" s="15" t="s">
        <v>128</v>
      </c>
      <c r="Q41" s="15" t="s">
        <v>128</v>
      </c>
      <c r="R41" s="15" t="s">
        <v>128</v>
      </c>
      <c r="S41" s="15" t="s">
        <v>128</v>
      </c>
      <c r="T41" s="15" t="s">
        <v>128</v>
      </c>
      <c r="U41" s="15" t="s">
        <v>128</v>
      </c>
      <c r="V41" s="15" t="s">
        <v>128</v>
      </c>
      <c r="W41" s="15" t="s">
        <v>128</v>
      </c>
      <c r="X41" s="15" t="s">
        <v>128</v>
      </c>
      <c r="Y41" s="15" t="s">
        <v>128</v>
      </c>
      <c r="Z41" s="15" t="s">
        <v>128</v>
      </c>
      <c r="AA41" s="15" t="s">
        <v>128</v>
      </c>
      <c r="AB41" s="15" t="s">
        <v>128</v>
      </c>
      <c r="AC41" s="15" t="s">
        <v>128</v>
      </c>
      <c r="AD41" s="15" t="s">
        <v>128</v>
      </c>
      <c r="AE41" s="15" t="s">
        <v>128</v>
      </c>
      <c r="AF41" s="15" t="s">
        <v>128</v>
      </c>
      <c r="AG41" s="15" t="s">
        <v>128</v>
      </c>
      <c r="AH41" s="15" t="s">
        <v>128</v>
      </c>
      <c r="AI41" s="15" t="s">
        <v>128</v>
      </c>
      <c r="AJ41" s="15" t="s">
        <v>128</v>
      </c>
      <c r="AK41" s="15" t="s">
        <v>128</v>
      </c>
      <c r="AL41" s="15" t="s">
        <v>128</v>
      </c>
      <c r="AM41" s="15" t="s">
        <v>128</v>
      </c>
    </row>
    <row r="42" spans="1:39" ht="18" customHeight="1" x14ac:dyDescent="0.25">
      <c r="A42" s="87" t="s">
        <v>200</v>
      </c>
      <c r="B42" s="102">
        <v>0.1</v>
      </c>
      <c r="C42" s="103">
        <v>7</v>
      </c>
      <c r="D42" s="103">
        <v>0</v>
      </c>
      <c r="E42" s="103">
        <v>0</v>
      </c>
      <c r="F42" s="103">
        <v>0</v>
      </c>
      <c r="G42" s="103">
        <v>5</v>
      </c>
      <c r="H42" s="103">
        <v>0</v>
      </c>
      <c r="I42" s="103">
        <v>5</v>
      </c>
      <c r="J42" s="103">
        <v>0</v>
      </c>
      <c r="K42" s="103">
        <v>0</v>
      </c>
      <c r="L42" s="103">
        <v>0</v>
      </c>
      <c r="M42" s="17" t="s">
        <v>124</v>
      </c>
      <c r="N42" s="15" t="s">
        <v>128</v>
      </c>
      <c r="O42" s="15" t="s">
        <v>128</v>
      </c>
      <c r="P42" s="15" t="s">
        <v>128</v>
      </c>
      <c r="Q42" s="15" t="s">
        <v>128</v>
      </c>
      <c r="R42" s="15" t="s">
        <v>128</v>
      </c>
      <c r="S42" s="15" t="s">
        <v>128</v>
      </c>
      <c r="T42" s="15" t="s">
        <v>128</v>
      </c>
      <c r="U42" s="15" t="s">
        <v>128</v>
      </c>
      <c r="V42" s="15" t="s">
        <v>128</v>
      </c>
      <c r="W42" s="15" t="s">
        <v>128</v>
      </c>
      <c r="X42" s="15" t="s">
        <v>128</v>
      </c>
      <c r="Y42" s="15" t="s">
        <v>128</v>
      </c>
      <c r="Z42" s="15" t="s">
        <v>128</v>
      </c>
      <c r="AA42" s="15" t="s">
        <v>128</v>
      </c>
      <c r="AB42" s="15" t="s">
        <v>128</v>
      </c>
      <c r="AC42" s="15" t="s">
        <v>128</v>
      </c>
      <c r="AD42" s="15" t="s">
        <v>128</v>
      </c>
      <c r="AE42" s="15" t="s">
        <v>128</v>
      </c>
      <c r="AF42" s="15" t="s">
        <v>128</v>
      </c>
      <c r="AG42" s="15" t="s">
        <v>128</v>
      </c>
      <c r="AH42" s="15" t="s">
        <v>128</v>
      </c>
      <c r="AI42" s="15" t="s">
        <v>128</v>
      </c>
      <c r="AJ42" s="15" t="s">
        <v>128</v>
      </c>
      <c r="AK42" s="15" t="s">
        <v>128</v>
      </c>
      <c r="AL42" s="15" t="s">
        <v>6</v>
      </c>
      <c r="AM42" s="15" t="s">
        <v>6</v>
      </c>
    </row>
    <row r="43" spans="1:39" ht="18" customHeight="1" x14ac:dyDescent="0.25">
      <c r="A43" s="87" t="s">
        <v>217</v>
      </c>
      <c r="B43" s="102">
        <v>1</v>
      </c>
      <c r="C43" s="103">
        <v>1</v>
      </c>
      <c r="D43" s="103">
        <v>0</v>
      </c>
      <c r="E43" s="103">
        <v>0</v>
      </c>
      <c r="F43" s="103">
        <v>0</v>
      </c>
      <c r="G43" s="103">
        <v>0.5</v>
      </c>
      <c r="H43" s="103">
        <v>2</v>
      </c>
      <c r="I43" s="103">
        <v>1</v>
      </c>
      <c r="J43" s="103">
        <v>1</v>
      </c>
      <c r="K43" s="103">
        <v>1</v>
      </c>
      <c r="L43" s="103">
        <v>0.5</v>
      </c>
      <c r="M43" s="17" t="s">
        <v>124</v>
      </c>
      <c r="N43" s="15" t="s">
        <v>128</v>
      </c>
      <c r="O43" s="15" t="s">
        <v>128</v>
      </c>
      <c r="P43" s="15" t="s">
        <v>128</v>
      </c>
      <c r="Q43" s="15" t="s">
        <v>128</v>
      </c>
      <c r="R43" s="15" t="s">
        <v>128</v>
      </c>
      <c r="S43" s="15" t="s">
        <v>128</v>
      </c>
      <c r="T43" s="15" t="s">
        <v>128</v>
      </c>
      <c r="U43" s="15" t="s">
        <v>128</v>
      </c>
      <c r="V43" s="15" t="s">
        <v>6</v>
      </c>
      <c r="W43" s="15" t="s">
        <v>6</v>
      </c>
      <c r="X43" s="15" t="s">
        <v>128</v>
      </c>
      <c r="Y43" s="15" t="s">
        <v>128</v>
      </c>
      <c r="Z43" s="15" t="s">
        <v>128</v>
      </c>
      <c r="AA43" s="15" t="s">
        <v>128</v>
      </c>
      <c r="AB43" s="15" t="s">
        <v>128</v>
      </c>
      <c r="AC43" s="15" t="s">
        <v>128</v>
      </c>
      <c r="AD43" s="15" t="s">
        <v>128</v>
      </c>
      <c r="AE43" s="15" t="s">
        <v>128</v>
      </c>
      <c r="AF43" s="15" t="s">
        <v>128</v>
      </c>
      <c r="AG43" s="15" t="s">
        <v>128</v>
      </c>
      <c r="AH43" s="15" t="s">
        <v>128</v>
      </c>
      <c r="AI43" s="15" t="s">
        <v>128</v>
      </c>
      <c r="AJ43" s="15" t="s">
        <v>128</v>
      </c>
      <c r="AK43" s="15" t="s">
        <v>128</v>
      </c>
      <c r="AL43" s="15" t="s">
        <v>128</v>
      </c>
      <c r="AM43" s="15" t="s">
        <v>128</v>
      </c>
    </row>
    <row r="44" spans="1:39" ht="18" customHeight="1" x14ac:dyDescent="0.25">
      <c r="A44" s="87" t="s">
        <v>121</v>
      </c>
      <c r="B44" s="102">
        <v>0</v>
      </c>
      <c r="C44" s="103">
        <v>3</v>
      </c>
      <c r="D44" s="103">
        <v>0</v>
      </c>
      <c r="E44" s="103">
        <v>0</v>
      </c>
      <c r="F44" s="103">
        <v>0</v>
      </c>
      <c r="G44" s="103">
        <v>1</v>
      </c>
      <c r="H44" s="103">
        <v>5</v>
      </c>
      <c r="I44" s="103">
        <v>0</v>
      </c>
      <c r="J44" s="103">
        <v>2</v>
      </c>
      <c r="K44" s="103">
        <v>2</v>
      </c>
      <c r="L44" s="103">
        <v>0</v>
      </c>
      <c r="M44" s="17" t="s">
        <v>124</v>
      </c>
      <c r="N44" s="15" t="s">
        <v>6</v>
      </c>
      <c r="O44" s="15" t="s">
        <v>6</v>
      </c>
      <c r="P44" s="15" t="s">
        <v>6</v>
      </c>
      <c r="Q44" s="15" t="s">
        <v>6</v>
      </c>
      <c r="R44" s="15" t="s">
        <v>128</v>
      </c>
      <c r="S44" s="15" t="s">
        <v>128</v>
      </c>
      <c r="T44" s="15" t="s">
        <v>128</v>
      </c>
      <c r="U44" s="15" t="s">
        <v>128</v>
      </c>
      <c r="V44" s="15" t="s">
        <v>128</v>
      </c>
      <c r="W44" s="15" t="s">
        <v>128</v>
      </c>
      <c r="X44" s="15" t="s">
        <v>128</v>
      </c>
      <c r="Y44" s="15" t="s">
        <v>128</v>
      </c>
      <c r="Z44" s="15" t="s">
        <v>128</v>
      </c>
      <c r="AA44" s="15" t="s">
        <v>128</v>
      </c>
      <c r="AB44" s="15" t="s">
        <v>128</v>
      </c>
      <c r="AC44" s="15" t="s">
        <v>128</v>
      </c>
      <c r="AD44" s="15" t="s">
        <v>128</v>
      </c>
      <c r="AE44" s="15" t="s">
        <v>128</v>
      </c>
      <c r="AF44" s="15" t="s">
        <v>128</v>
      </c>
      <c r="AG44" s="15" t="s">
        <v>128</v>
      </c>
      <c r="AH44" s="15" t="s">
        <v>128</v>
      </c>
      <c r="AI44" s="15" t="s">
        <v>128</v>
      </c>
      <c r="AJ44" s="15" t="s">
        <v>128</v>
      </c>
      <c r="AK44" s="15" t="s">
        <v>128</v>
      </c>
      <c r="AL44" s="15" t="s">
        <v>128</v>
      </c>
      <c r="AM44" s="15" t="s">
        <v>128</v>
      </c>
    </row>
    <row r="45" spans="1:39" ht="18" customHeight="1" x14ac:dyDescent="0.25">
      <c r="A45" s="87" t="s">
        <v>218</v>
      </c>
      <c r="B45" s="102">
        <v>1</v>
      </c>
      <c r="C45" s="103">
        <v>1</v>
      </c>
      <c r="D45" s="103">
        <v>3.5</v>
      </c>
      <c r="E45" s="103">
        <v>3.5</v>
      </c>
      <c r="F45" s="103">
        <v>1</v>
      </c>
      <c r="G45" s="103">
        <v>1</v>
      </c>
      <c r="H45" s="103">
        <v>3.5</v>
      </c>
      <c r="I45" s="103">
        <v>1</v>
      </c>
      <c r="J45" s="103">
        <v>3.5</v>
      </c>
      <c r="K45" s="103">
        <v>3.5</v>
      </c>
      <c r="L45" s="103">
        <v>1</v>
      </c>
      <c r="M45" s="17" t="s">
        <v>124</v>
      </c>
      <c r="N45" s="15" t="s">
        <v>128</v>
      </c>
      <c r="O45" s="15" t="s">
        <v>128</v>
      </c>
      <c r="P45" s="15" t="s">
        <v>128</v>
      </c>
      <c r="Q45" s="15" t="s">
        <v>128</v>
      </c>
      <c r="R45" s="15" t="s">
        <v>128</v>
      </c>
      <c r="S45" s="15" t="s">
        <v>128</v>
      </c>
      <c r="T45" s="15" t="s">
        <v>128</v>
      </c>
      <c r="U45" s="15" t="s">
        <v>128</v>
      </c>
      <c r="V45" s="15" t="s">
        <v>6</v>
      </c>
      <c r="W45" s="15" t="s">
        <v>6</v>
      </c>
      <c r="X45" s="15" t="s">
        <v>6</v>
      </c>
      <c r="Y45" s="15" t="s">
        <v>6</v>
      </c>
      <c r="Z45" s="15" t="s">
        <v>128</v>
      </c>
      <c r="AA45" s="15" t="s">
        <v>128</v>
      </c>
      <c r="AB45" s="15" t="s">
        <v>128</v>
      </c>
      <c r="AC45" s="15" t="s">
        <v>128</v>
      </c>
      <c r="AD45" s="15" t="s">
        <v>128</v>
      </c>
      <c r="AE45" s="15" t="s">
        <v>128</v>
      </c>
      <c r="AF45" s="15" t="s">
        <v>128</v>
      </c>
      <c r="AG45" s="15" t="s">
        <v>128</v>
      </c>
      <c r="AH45" s="15" t="s">
        <v>128</v>
      </c>
      <c r="AI45" s="15" t="s">
        <v>128</v>
      </c>
      <c r="AJ45" s="15" t="s">
        <v>128</v>
      </c>
      <c r="AK45" s="15" t="s">
        <v>128</v>
      </c>
      <c r="AL45" s="15" t="s">
        <v>128</v>
      </c>
      <c r="AM45" s="15" t="s">
        <v>128</v>
      </c>
    </row>
    <row r="46" spans="1:39" ht="18" customHeight="1" x14ac:dyDescent="0.25">
      <c r="A46" s="87" t="s">
        <v>187</v>
      </c>
      <c r="B46" s="102">
        <v>3</v>
      </c>
      <c r="C46" s="103">
        <v>3.5</v>
      </c>
      <c r="D46" s="103">
        <v>1</v>
      </c>
      <c r="E46" s="103">
        <v>2</v>
      </c>
      <c r="F46" s="103">
        <v>0.5</v>
      </c>
      <c r="G46" s="103">
        <v>0.5</v>
      </c>
      <c r="H46" s="103">
        <v>6</v>
      </c>
      <c r="I46" s="103">
        <v>0.5</v>
      </c>
      <c r="J46" s="103">
        <v>2</v>
      </c>
      <c r="K46" s="103">
        <v>2.5</v>
      </c>
      <c r="L46" s="103">
        <v>1</v>
      </c>
      <c r="M46" s="17" t="s">
        <v>124</v>
      </c>
      <c r="N46" s="15" t="s">
        <v>128</v>
      </c>
      <c r="O46" s="15" t="s">
        <v>128</v>
      </c>
      <c r="P46" s="15" t="s">
        <v>128</v>
      </c>
      <c r="Q46" s="15" t="s">
        <v>128</v>
      </c>
      <c r="R46" s="15" t="s">
        <v>128</v>
      </c>
      <c r="S46" s="15" t="s">
        <v>128</v>
      </c>
      <c r="T46" s="15" t="s">
        <v>128</v>
      </c>
      <c r="U46" s="15" t="s">
        <v>128</v>
      </c>
      <c r="V46" s="15" t="s">
        <v>6</v>
      </c>
      <c r="W46" s="15" t="s">
        <v>6</v>
      </c>
      <c r="X46" s="15" t="s">
        <v>6</v>
      </c>
      <c r="Y46" s="15" t="s">
        <v>6</v>
      </c>
      <c r="Z46" s="15" t="s">
        <v>128</v>
      </c>
      <c r="AA46" s="15" t="s">
        <v>128</v>
      </c>
      <c r="AB46" s="15" t="s">
        <v>128</v>
      </c>
      <c r="AC46" s="15" t="s">
        <v>128</v>
      </c>
      <c r="AD46" s="15" t="s">
        <v>6</v>
      </c>
      <c r="AE46" s="15" t="s">
        <v>128</v>
      </c>
      <c r="AF46" s="15" t="s">
        <v>128</v>
      </c>
      <c r="AG46" s="15" t="s">
        <v>128</v>
      </c>
      <c r="AH46" s="15" t="s">
        <v>128</v>
      </c>
      <c r="AI46" s="15" t="s">
        <v>128</v>
      </c>
      <c r="AJ46" s="15" t="s">
        <v>128</v>
      </c>
      <c r="AK46" s="15" t="s">
        <v>128</v>
      </c>
      <c r="AL46" s="15" t="s">
        <v>128</v>
      </c>
      <c r="AM46" s="15" t="s">
        <v>128</v>
      </c>
    </row>
    <row r="47" spans="1:39" ht="18" customHeight="1" x14ac:dyDescent="0.25">
      <c r="A47" s="87" t="s">
        <v>192</v>
      </c>
      <c r="B47" s="102">
        <v>4</v>
      </c>
      <c r="C47" s="103">
        <v>1</v>
      </c>
      <c r="D47" s="103">
        <v>1</v>
      </c>
      <c r="E47" s="103">
        <v>0</v>
      </c>
      <c r="F47" s="103">
        <v>1</v>
      </c>
      <c r="G47" s="103">
        <v>1</v>
      </c>
      <c r="H47" s="103">
        <v>1</v>
      </c>
      <c r="I47" s="103">
        <v>2</v>
      </c>
      <c r="J47" s="103">
        <v>2</v>
      </c>
      <c r="K47" s="103">
        <v>2</v>
      </c>
      <c r="L47" s="103">
        <v>1</v>
      </c>
      <c r="M47" s="17" t="s">
        <v>124</v>
      </c>
      <c r="N47" s="15" t="s">
        <v>128</v>
      </c>
      <c r="O47" s="15" t="s">
        <v>128</v>
      </c>
      <c r="P47" s="15" t="s">
        <v>128</v>
      </c>
      <c r="Q47" s="15" t="s">
        <v>128</v>
      </c>
      <c r="R47" s="15" t="s">
        <v>128</v>
      </c>
      <c r="S47" s="15" t="s">
        <v>128</v>
      </c>
      <c r="T47" s="15" t="s">
        <v>6</v>
      </c>
      <c r="U47" s="15" t="s">
        <v>6</v>
      </c>
      <c r="V47" s="15" t="s">
        <v>128</v>
      </c>
      <c r="W47" s="15" t="s">
        <v>128</v>
      </c>
      <c r="X47" s="15" t="s">
        <v>128</v>
      </c>
      <c r="Y47" s="15" t="s">
        <v>128</v>
      </c>
      <c r="Z47" s="15" t="s">
        <v>128</v>
      </c>
      <c r="AA47" s="15" t="s">
        <v>128</v>
      </c>
      <c r="AB47" s="15" t="s">
        <v>128</v>
      </c>
      <c r="AC47" s="15" t="s">
        <v>128</v>
      </c>
      <c r="AD47" s="15" t="s">
        <v>128</v>
      </c>
      <c r="AE47" s="15" t="s">
        <v>128</v>
      </c>
      <c r="AF47" s="15" t="s">
        <v>128</v>
      </c>
      <c r="AG47" s="15" t="s">
        <v>128</v>
      </c>
      <c r="AH47" s="15" t="s">
        <v>128</v>
      </c>
      <c r="AI47" s="15" t="s">
        <v>128</v>
      </c>
      <c r="AJ47" s="15" t="s">
        <v>128</v>
      </c>
      <c r="AK47" s="15" t="s">
        <v>128</v>
      </c>
      <c r="AL47" s="15" t="s">
        <v>6</v>
      </c>
      <c r="AM47" s="15" t="s">
        <v>6</v>
      </c>
    </row>
    <row r="48" spans="1:39" ht="18" customHeight="1" x14ac:dyDescent="0.25">
      <c r="A48" s="87" t="s">
        <v>199</v>
      </c>
      <c r="B48" s="102">
        <v>1</v>
      </c>
      <c r="C48" s="103">
        <v>1</v>
      </c>
      <c r="D48" s="103">
        <v>1</v>
      </c>
      <c r="E48" s="103">
        <v>0</v>
      </c>
      <c r="F48" s="103">
        <v>4.33</v>
      </c>
      <c r="G48" s="103">
        <v>4.33</v>
      </c>
      <c r="H48" s="103">
        <v>0</v>
      </c>
      <c r="I48" s="103">
        <v>4.33</v>
      </c>
      <c r="J48" s="103">
        <v>0</v>
      </c>
      <c r="K48" s="103">
        <v>0</v>
      </c>
      <c r="L48" s="103">
        <v>0</v>
      </c>
      <c r="M48" s="17" t="s">
        <v>124</v>
      </c>
      <c r="N48" s="15" t="s">
        <v>128</v>
      </c>
      <c r="O48" s="15" t="s">
        <v>128</v>
      </c>
      <c r="P48" s="15" t="s">
        <v>128</v>
      </c>
      <c r="Q48" s="15" t="s">
        <v>128</v>
      </c>
      <c r="R48" s="15" t="s">
        <v>128</v>
      </c>
      <c r="S48" s="15" t="s">
        <v>128</v>
      </c>
      <c r="T48" s="15" t="s">
        <v>128</v>
      </c>
      <c r="U48" s="15" t="s">
        <v>128</v>
      </c>
      <c r="V48" s="15" t="s">
        <v>128</v>
      </c>
      <c r="W48" s="15" t="s">
        <v>128</v>
      </c>
      <c r="X48" s="15" t="s">
        <v>128</v>
      </c>
      <c r="Y48" s="15" t="s">
        <v>128</v>
      </c>
      <c r="Z48" s="15" t="s">
        <v>128</v>
      </c>
      <c r="AA48" s="15" t="s">
        <v>128</v>
      </c>
      <c r="AB48" s="15" t="s">
        <v>128</v>
      </c>
      <c r="AC48" s="15" t="s">
        <v>128</v>
      </c>
      <c r="AD48" s="15" t="s">
        <v>128</v>
      </c>
      <c r="AE48" s="15" t="s">
        <v>128</v>
      </c>
      <c r="AF48" s="15" t="s">
        <v>128</v>
      </c>
      <c r="AG48" s="15" t="s">
        <v>128</v>
      </c>
      <c r="AH48" s="15" t="s">
        <v>128</v>
      </c>
      <c r="AI48" s="15" t="s">
        <v>128</v>
      </c>
      <c r="AJ48" s="15" t="s">
        <v>6</v>
      </c>
      <c r="AK48" s="15" t="s">
        <v>6</v>
      </c>
      <c r="AL48" s="15" t="s">
        <v>128</v>
      </c>
      <c r="AM48" s="15" t="s">
        <v>128</v>
      </c>
    </row>
    <row r="49" spans="1:39" ht="18" customHeight="1" x14ac:dyDescent="0.25">
      <c r="A49" s="87" t="s">
        <v>196</v>
      </c>
      <c r="B49" s="102">
        <v>0.34</v>
      </c>
      <c r="C49" s="103">
        <v>3.43</v>
      </c>
      <c r="D49" s="103">
        <v>8.23</v>
      </c>
      <c r="E49" s="103">
        <v>0.1</v>
      </c>
      <c r="F49" s="103">
        <v>0.1</v>
      </c>
      <c r="G49" s="103">
        <v>0.1</v>
      </c>
      <c r="H49" s="103">
        <v>3.43</v>
      </c>
      <c r="I49" s="103">
        <v>0.28999999999999998</v>
      </c>
      <c r="J49" s="103">
        <v>2.91</v>
      </c>
      <c r="K49" s="103">
        <v>1.1399999999999999</v>
      </c>
      <c r="L49" s="103">
        <v>1.46</v>
      </c>
      <c r="M49" s="17" t="s">
        <v>124</v>
      </c>
      <c r="N49" s="15" t="s">
        <v>6</v>
      </c>
      <c r="O49" s="15" t="s">
        <v>6</v>
      </c>
      <c r="P49" s="15" t="s">
        <v>6</v>
      </c>
      <c r="Q49" s="15" t="s">
        <v>6</v>
      </c>
      <c r="R49" s="15" t="s">
        <v>128</v>
      </c>
      <c r="S49" s="15" t="s">
        <v>128</v>
      </c>
      <c r="T49" s="15" t="s">
        <v>128</v>
      </c>
      <c r="U49" s="15" t="s">
        <v>128</v>
      </c>
      <c r="V49" s="15" t="s">
        <v>128</v>
      </c>
      <c r="W49" s="15" t="s">
        <v>128</v>
      </c>
      <c r="X49" s="15" t="s">
        <v>128</v>
      </c>
      <c r="Y49" s="15" t="s">
        <v>128</v>
      </c>
      <c r="Z49" s="15" t="s">
        <v>128</v>
      </c>
      <c r="AA49" s="15" t="s">
        <v>128</v>
      </c>
      <c r="AB49" s="15" t="s">
        <v>6</v>
      </c>
      <c r="AC49" s="15" t="s">
        <v>6</v>
      </c>
      <c r="AD49" s="15" t="s">
        <v>6</v>
      </c>
      <c r="AE49" s="15" t="s">
        <v>6</v>
      </c>
      <c r="AF49" s="15" t="s">
        <v>128</v>
      </c>
      <c r="AG49" s="15" t="s">
        <v>128</v>
      </c>
      <c r="AH49" s="15" t="s">
        <v>128</v>
      </c>
      <c r="AI49" s="15" t="s">
        <v>128</v>
      </c>
      <c r="AJ49" s="15" t="s">
        <v>128</v>
      </c>
      <c r="AK49" s="15" t="s">
        <v>128</v>
      </c>
      <c r="AL49" s="15" t="s">
        <v>6</v>
      </c>
      <c r="AM49" s="15" t="s">
        <v>6</v>
      </c>
    </row>
    <row r="50" spans="1:39" ht="18" customHeight="1" x14ac:dyDescent="0.25">
      <c r="A50" s="87" t="s">
        <v>203</v>
      </c>
      <c r="B50" s="102">
        <v>1</v>
      </c>
      <c r="C50" s="103">
        <v>4</v>
      </c>
      <c r="D50" s="103">
        <v>4</v>
      </c>
      <c r="E50" s="103">
        <v>0</v>
      </c>
      <c r="F50" s="103">
        <v>0</v>
      </c>
      <c r="G50" s="103">
        <v>2</v>
      </c>
      <c r="H50" s="103">
        <v>10</v>
      </c>
      <c r="I50" s="103">
        <v>0</v>
      </c>
      <c r="J50" s="103">
        <v>0</v>
      </c>
      <c r="K50" s="103">
        <v>1</v>
      </c>
      <c r="L50" s="103">
        <v>1</v>
      </c>
      <c r="M50" s="17" t="s">
        <v>124</v>
      </c>
      <c r="N50" s="15" t="s">
        <v>6</v>
      </c>
      <c r="O50" s="15" t="s">
        <v>6</v>
      </c>
      <c r="P50" s="15" t="s">
        <v>6</v>
      </c>
      <c r="Q50" s="15" t="s">
        <v>6</v>
      </c>
      <c r="R50" s="15" t="s">
        <v>128</v>
      </c>
      <c r="S50" s="15" t="s">
        <v>128</v>
      </c>
      <c r="T50" s="15" t="s">
        <v>128</v>
      </c>
      <c r="U50" s="15" t="s">
        <v>6</v>
      </c>
      <c r="V50" s="15" t="s">
        <v>128</v>
      </c>
      <c r="W50" s="15" t="s">
        <v>128</v>
      </c>
      <c r="X50" s="15" t="s">
        <v>128</v>
      </c>
      <c r="Y50" s="15" t="s">
        <v>128</v>
      </c>
      <c r="Z50" s="15" t="s">
        <v>128</v>
      </c>
      <c r="AA50" s="15" t="s">
        <v>128</v>
      </c>
      <c r="AB50" s="15" t="s">
        <v>128</v>
      </c>
      <c r="AC50" s="15" t="s">
        <v>128</v>
      </c>
      <c r="AD50" s="15" t="s">
        <v>6</v>
      </c>
      <c r="AE50" s="15" t="s">
        <v>6</v>
      </c>
      <c r="AF50" s="15" t="s">
        <v>128</v>
      </c>
      <c r="AG50" s="15" t="s">
        <v>128</v>
      </c>
      <c r="AH50" s="15" t="s">
        <v>128</v>
      </c>
      <c r="AI50" s="15" t="s">
        <v>128</v>
      </c>
      <c r="AJ50" s="15" t="s">
        <v>128</v>
      </c>
      <c r="AK50" s="15" t="s">
        <v>128</v>
      </c>
      <c r="AL50" s="15" t="s">
        <v>128</v>
      </c>
      <c r="AM50" s="15" t="s">
        <v>128</v>
      </c>
    </row>
    <row r="51" spans="1:39" ht="18" customHeight="1" x14ac:dyDescent="0.25">
      <c r="A51" s="87" t="s">
        <v>191</v>
      </c>
      <c r="B51" s="102">
        <v>0.2</v>
      </c>
      <c r="C51" s="103">
        <v>7.5</v>
      </c>
      <c r="D51" s="103">
        <v>2</v>
      </c>
      <c r="E51" s="103">
        <v>0</v>
      </c>
      <c r="F51" s="103">
        <v>0</v>
      </c>
      <c r="G51" s="103">
        <v>0.15</v>
      </c>
      <c r="H51" s="103">
        <v>7.5</v>
      </c>
      <c r="I51" s="103">
        <v>0</v>
      </c>
      <c r="J51" s="103">
        <v>0</v>
      </c>
      <c r="K51" s="103">
        <v>0</v>
      </c>
      <c r="L51" s="103">
        <v>2</v>
      </c>
      <c r="M51" s="17" t="s">
        <v>125</v>
      </c>
      <c r="N51" s="15" t="s">
        <v>128</v>
      </c>
      <c r="O51" s="15" t="s">
        <v>128</v>
      </c>
      <c r="P51" s="15" t="s">
        <v>128</v>
      </c>
      <c r="Q51" s="15" t="s">
        <v>128</v>
      </c>
      <c r="R51" s="15" t="s">
        <v>6</v>
      </c>
      <c r="S51" s="15" t="s">
        <v>6</v>
      </c>
      <c r="T51" s="15" t="s">
        <v>128</v>
      </c>
      <c r="U51" s="15" t="s">
        <v>128</v>
      </c>
      <c r="V51" s="15" t="s">
        <v>128</v>
      </c>
      <c r="W51" s="15" t="s">
        <v>128</v>
      </c>
      <c r="X51" s="15" t="s">
        <v>128</v>
      </c>
      <c r="Y51" s="15" t="s">
        <v>128</v>
      </c>
      <c r="Z51" s="15" t="s">
        <v>128</v>
      </c>
      <c r="AA51" s="15" t="s">
        <v>128</v>
      </c>
      <c r="AB51" s="15" t="s">
        <v>128</v>
      </c>
      <c r="AC51" s="15" t="s">
        <v>128</v>
      </c>
      <c r="AD51" s="15" t="s">
        <v>128</v>
      </c>
      <c r="AE51" s="15" t="s">
        <v>128</v>
      </c>
      <c r="AF51" s="15" t="s">
        <v>128</v>
      </c>
      <c r="AG51" s="15" t="s">
        <v>128</v>
      </c>
      <c r="AH51" s="15" t="s">
        <v>6</v>
      </c>
      <c r="AI51" s="15" t="s">
        <v>6</v>
      </c>
      <c r="AJ51" s="15" t="s">
        <v>128</v>
      </c>
      <c r="AK51" s="15" t="s">
        <v>128</v>
      </c>
      <c r="AL51" s="15" t="s">
        <v>128</v>
      </c>
      <c r="AM51" s="15" t="s">
        <v>128</v>
      </c>
    </row>
    <row r="52" spans="1:39" ht="18" customHeight="1" x14ac:dyDescent="0.25">
      <c r="A52" s="87" t="s">
        <v>214</v>
      </c>
      <c r="B52" s="102">
        <v>0</v>
      </c>
      <c r="C52" s="103">
        <v>3</v>
      </c>
      <c r="D52" s="103">
        <v>0</v>
      </c>
      <c r="E52" s="103">
        <v>0</v>
      </c>
      <c r="F52" s="103">
        <v>0</v>
      </c>
      <c r="G52" s="103">
        <v>1</v>
      </c>
      <c r="H52" s="103">
        <v>5</v>
      </c>
      <c r="I52" s="103">
        <v>0</v>
      </c>
      <c r="J52" s="103">
        <v>2</v>
      </c>
      <c r="K52" s="103">
        <v>2</v>
      </c>
      <c r="L52" s="103">
        <v>0</v>
      </c>
      <c r="M52" s="17" t="s">
        <v>124</v>
      </c>
      <c r="N52" s="15" t="s">
        <v>128</v>
      </c>
      <c r="O52" s="15" t="s">
        <v>128</v>
      </c>
      <c r="P52" s="15" t="s">
        <v>128</v>
      </c>
      <c r="Q52" s="15" t="s">
        <v>128</v>
      </c>
      <c r="R52" s="15" t="s">
        <v>128</v>
      </c>
      <c r="S52" s="15" t="s">
        <v>128</v>
      </c>
      <c r="T52" s="15" t="s">
        <v>128</v>
      </c>
      <c r="U52" s="15" t="s">
        <v>128</v>
      </c>
      <c r="V52" s="15" t="s">
        <v>128</v>
      </c>
      <c r="W52" s="15" t="s">
        <v>128</v>
      </c>
      <c r="X52" s="15" t="s">
        <v>128</v>
      </c>
      <c r="Y52" s="15" t="s">
        <v>128</v>
      </c>
      <c r="Z52" s="15" t="s">
        <v>128</v>
      </c>
      <c r="AA52" s="15" t="s">
        <v>128</v>
      </c>
      <c r="AB52" s="15" t="s">
        <v>128</v>
      </c>
      <c r="AC52" s="15" t="s">
        <v>128</v>
      </c>
      <c r="AD52" s="15" t="s">
        <v>6</v>
      </c>
      <c r="AE52" s="15" t="s">
        <v>6</v>
      </c>
      <c r="AF52" s="15" t="s">
        <v>128</v>
      </c>
      <c r="AG52" s="15" t="s">
        <v>128</v>
      </c>
      <c r="AH52" s="15" t="s">
        <v>128</v>
      </c>
      <c r="AI52" s="15" t="s">
        <v>128</v>
      </c>
      <c r="AJ52" s="15" t="s">
        <v>128</v>
      </c>
      <c r="AK52" s="15" t="s">
        <v>128</v>
      </c>
      <c r="AL52" s="15" t="s">
        <v>128</v>
      </c>
      <c r="AM52" s="15" t="s">
        <v>128</v>
      </c>
    </row>
    <row r="53" spans="1:39" ht="18" customHeight="1" x14ac:dyDescent="0.25">
      <c r="A53" s="87" t="s">
        <v>201</v>
      </c>
      <c r="B53" s="102">
        <v>0</v>
      </c>
      <c r="C53" s="103">
        <v>5</v>
      </c>
      <c r="D53" s="103">
        <v>0</v>
      </c>
      <c r="E53" s="103">
        <v>0</v>
      </c>
      <c r="F53" s="103">
        <v>0</v>
      </c>
      <c r="G53" s="103">
        <v>0</v>
      </c>
      <c r="H53" s="103">
        <v>0</v>
      </c>
      <c r="I53" s="103">
        <v>0</v>
      </c>
      <c r="J53" s="103">
        <v>0</v>
      </c>
      <c r="K53" s="103">
        <v>0</v>
      </c>
      <c r="L53" s="103">
        <v>0</v>
      </c>
      <c r="M53" s="17" t="s">
        <v>124</v>
      </c>
      <c r="N53" s="15" t="s">
        <v>128</v>
      </c>
      <c r="O53" s="15" t="s">
        <v>128</v>
      </c>
      <c r="P53" s="15" t="s">
        <v>128</v>
      </c>
      <c r="Q53" s="15" t="s">
        <v>128</v>
      </c>
      <c r="R53" s="15" t="s">
        <v>6</v>
      </c>
      <c r="S53" s="15" t="s">
        <v>6</v>
      </c>
      <c r="T53" s="15" t="s">
        <v>128</v>
      </c>
      <c r="U53" s="15" t="s">
        <v>128</v>
      </c>
      <c r="V53" s="15" t="s">
        <v>128</v>
      </c>
      <c r="W53" s="15" t="s">
        <v>128</v>
      </c>
      <c r="X53" s="15" t="s">
        <v>128</v>
      </c>
      <c r="Y53" s="15" t="s">
        <v>128</v>
      </c>
      <c r="Z53" s="15" t="s">
        <v>128</v>
      </c>
      <c r="AA53" s="15" t="s">
        <v>128</v>
      </c>
      <c r="AB53" s="15" t="s">
        <v>128</v>
      </c>
      <c r="AC53" s="15" t="s">
        <v>128</v>
      </c>
      <c r="AD53" s="15" t="s">
        <v>128</v>
      </c>
      <c r="AE53" s="15" t="s">
        <v>128</v>
      </c>
      <c r="AF53" s="15" t="s">
        <v>128</v>
      </c>
      <c r="AG53" s="15" t="s">
        <v>128</v>
      </c>
      <c r="AH53" s="15" t="s">
        <v>128</v>
      </c>
      <c r="AI53" s="15" t="s">
        <v>128</v>
      </c>
      <c r="AJ53" s="15" t="s">
        <v>128</v>
      </c>
      <c r="AK53" s="15" t="s">
        <v>128</v>
      </c>
      <c r="AL53" s="15" t="s">
        <v>128</v>
      </c>
      <c r="AM53" s="15" t="s">
        <v>128</v>
      </c>
    </row>
    <row r="54" spans="1:39" ht="18" customHeight="1" x14ac:dyDescent="0.25">
      <c r="A54" s="87" t="s">
        <v>209</v>
      </c>
      <c r="B54" s="102">
        <v>0.2</v>
      </c>
      <c r="C54" s="103">
        <v>0.5</v>
      </c>
      <c r="D54" s="103">
        <v>0.1</v>
      </c>
      <c r="E54" s="103">
        <v>0.1</v>
      </c>
      <c r="F54" s="103">
        <v>0.1</v>
      </c>
      <c r="G54" s="103">
        <v>0.1</v>
      </c>
      <c r="H54" s="103">
        <v>0.1</v>
      </c>
      <c r="I54" s="103">
        <v>0.1</v>
      </c>
      <c r="J54" s="103">
        <v>0.1</v>
      </c>
      <c r="K54" s="103">
        <v>0.1</v>
      </c>
      <c r="L54" s="103">
        <v>0.4</v>
      </c>
      <c r="M54" s="17" t="s">
        <v>124</v>
      </c>
      <c r="N54" s="15" t="s">
        <v>128</v>
      </c>
      <c r="O54" s="15" t="s">
        <v>128</v>
      </c>
      <c r="P54" s="15" t="s">
        <v>128</v>
      </c>
      <c r="Q54" s="15" t="s">
        <v>128</v>
      </c>
      <c r="R54" s="15" t="s">
        <v>128</v>
      </c>
      <c r="S54" s="15" t="s">
        <v>128</v>
      </c>
      <c r="T54" s="15" t="s">
        <v>128</v>
      </c>
      <c r="U54" s="15" t="s">
        <v>128</v>
      </c>
      <c r="V54" s="15" t="s">
        <v>128</v>
      </c>
      <c r="W54" s="15" t="s">
        <v>128</v>
      </c>
      <c r="X54" s="15" t="s">
        <v>128</v>
      </c>
      <c r="Y54" s="15" t="s">
        <v>128</v>
      </c>
      <c r="Z54" s="15" t="s">
        <v>128</v>
      </c>
      <c r="AA54" s="15" t="s">
        <v>128</v>
      </c>
      <c r="AB54" s="15" t="s">
        <v>128</v>
      </c>
      <c r="AC54" s="15" t="s">
        <v>128</v>
      </c>
      <c r="AD54" s="15" t="s">
        <v>128</v>
      </c>
      <c r="AE54" s="15" t="s">
        <v>128</v>
      </c>
      <c r="AF54" s="15" t="s">
        <v>128</v>
      </c>
      <c r="AG54" s="15" t="s">
        <v>128</v>
      </c>
      <c r="AH54" s="15" t="s">
        <v>128</v>
      </c>
      <c r="AI54" s="15" t="s">
        <v>128</v>
      </c>
      <c r="AJ54" s="15" t="s">
        <v>128</v>
      </c>
      <c r="AK54" s="15" t="s">
        <v>6</v>
      </c>
      <c r="AL54" s="15" t="s">
        <v>128</v>
      </c>
      <c r="AM54" s="15" t="s">
        <v>128</v>
      </c>
    </row>
    <row r="55" spans="1:39" ht="18" customHeight="1" x14ac:dyDescent="0.25">
      <c r="A55" s="87" t="s">
        <v>188</v>
      </c>
      <c r="B55" s="102">
        <v>1</v>
      </c>
      <c r="C55" s="103">
        <v>15</v>
      </c>
      <c r="D55" s="103">
        <v>0</v>
      </c>
      <c r="E55" s="103">
        <v>0</v>
      </c>
      <c r="F55" s="103">
        <v>0</v>
      </c>
      <c r="G55" s="103">
        <v>3</v>
      </c>
      <c r="H55" s="103">
        <v>0</v>
      </c>
      <c r="I55" s="103">
        <v>0</v>
      </c>
      <c r="J55" s="103">
        <v>0</v>
      </c>
      <c r="K55" s="103">
        <v>0</v>
      </c>
      <c r="L55" s="103">
        <v>0</v>
      </c>
      <c r="M55" s="17" t="s">
        <v>125</v>
      </c>
      <c r="N55" s="15" t="s">
        <v>128</v>
      </c>
      <c r="O55" s="15" t="s">
        <v>128</v>
      </c>
      <c r="P55" s="15" t="s">
        <v>6</v>
      </c>
      <c r="Q55" s="15" t="s">
        <v>6</v>
      </c>
      <c r="R55" s="15" t="s">
        <v>128</v>
      </c>
      <c r="S55" s="15" t="s">
        <v>128</v>
      </c>
      <c r="T55" s="15" t="s">
        <v>128</v>
      </c>
      <c r="U55" s="15" t="s">
        <v>128</v>
      </c>
      <c r="V55" s="15" t="s">
        <v>128</v>
      </c>
      <c r="W55" s="15" t="s">
        <v>128</v>
      </c>
      <c r="X55" s="15" t="s">
        <v>128</v>
      </c>
      <c r="Y55" s="15" t="s">
        <v>128</v>
      </c>
      <c r="Z55" s="15" t="s">
        <v>128</v>
      </c>
      <c r="AA55" s="15" t="s">
        <v>128</v>
      </c>
      <c r="AB55" s="15" t="s">
        <v>128</v>
      </c>
      <c r="AC55" s="15" t="s">
        <v>128</v>
      </c>
      <c r="AD55" s="15" t="s">
        <v>128</v>
      </c>
      <c r="AE55" s="15" t="s">
        <v>128</v>
      </c>
      <c r="AF55" s="15" t="s">
        <v>6</v>
      </c>
      <c r="AG55" s="15" t="s">
        <v>6</v>
      </c>
      <c r="AH55" s="15" t="s">
        <v>128</v>
      </c>
      <c r="AI55" s="15" t="s">
        <v>128</v>
      </c>
      <c r="AJ55" s="15" t="s">
        <v>128</v>
      </c>
      <c r="AK55" s="15" t="s">
        <v>128</v>
      </c>
      <c r="AL55" s="15" t="s">
        <v>128</v>
      </c>
      <c r="AM55" s="15" t="s">
        <v>128</v>
      </c>
    </row>
    <row r="56" spans="1:39" ht="18" customHeight="1" x14ac:dyDescent="0.25">
      <c r="A56" s="87" t="s">
        <v>210</v>
      </c>
      <c r="B56" s="102">
        <v>0</v>
      </c>
      <c r="C56" s="103">
        <v>0</v>
      </c>
      <c r="D56" s="103">
        <v>0</v>
      </c>
      <c r="E56" s="103">
        <v>0</v>
      </c>
      <c r="F56" s="103">
        <v>0</v>
      </c>
      <c r="G56" s="103">
        <v>4</v>
      </c>
      <c r="H56" s="103">
        <v>7</v>
      </c>
      <c r="I56" s="103">
        <v>0</v>
      </c>
      <c r="J56" s="103">
        <v>0</v>
      </c>
      <c r="K56" s="103">
        <v>0</v>
      </c>
      <c r="L56" s="103">
        <v>0</v>
      </c>
      <c r="M56" s="17" t="s">
        <v>124</v>
      </c>
      <c r="N56" s="15" t="s">
        <v>128</v>
      </c>
      <c r="O56" s="15" t="s">
        <v>128</v>
      </c>
      <c r="P56" s="15" t="s">
        <v>128</v>
      </c>
      <c r="Q56" s="15" t="s">
        <v>128</v>
      </c>
      <c r="R56" s="15" t="s">
        <v>6</v>
      </c>
      <c r="S56" s="15" t="s">
        <v>6</v>
      </c>
      <c r="T56" s="15" t="s">
        <v>128</v>
      </c>
      <c r="U56" s="15" t="s">
        <v>128</v>
      </c>
      <c r="V56" s="15" t="s">
        <v>128</v>
      </c>
      <c r="W56" s="15" t="s">
        <v>128</v>
      </c>
      <c r="X56" s="15" t="s">
        <v>128</v>
      </c>
      <c r="Y56" s="15" t="s">
        <v>128</v>
      </c>
      <c r="Z56" s="15" t="s">
        <v>128</v>
      </c>
      <c r="AA56" s="15" t="s">
        <v>128</v>
      </c>
      <c r="AB56" s="15" t="s">
        <v>128</v>
      </c>
      <c r="AC56" s="15" t="s">
        <v>128</v>
      </c>
      <c r="AD56" s="15" t="s">
        <v>128</v>
      </c>
      <c r="AE56" s="15" t="s">
        <v>128</v>
      </c>
      <c r="AF56" s="15" t="s">
        <v>128</v>
      </c>
      <c r="AG56" s="15" t="s">
        <v>128</v>
      </c>
      <c r="AH56" s="15" t="s">
        <v>128</v>
      </c>
      <c r="AI56" s="15" t="s">
        <v>128</v>
      </c>
      <c r="AJ56" s="15" t="s">
        <v>128</v>
      </c>
      <c r="AK56" s="15" t="s">
        <v>128</v>
      </c>
      <c r="AL56" s="15" t="s">
        <v>128</v>
      </c>
      <c r="AM56" s="15" t="s">
        <v>128</v>
      </c>
    </row>
    <row r="57" spans="1:39" ht="18" customHeight="1" x14ac:dyDescent="0.25">
      <c r="A57" s="87" t="s">
        <v>202</v>
      </c>
      <c r="B57" s="102">
        <v>0</v>
      </c>
      <c r="C57" s="103">
        <v>0</v>
      </c>
      <c r="D57" s="103">
        <v>12</v>
      </c>
      <c r="E57" s="103">
        <v>0</v>
      </c>
      <c r="F57" s="103">
        <v>0</v>
      </c>
      <c r="G57" s="103">
        <v>1</v>
      </c>
      <c r="H57" s="103">
        <v>8</v>
      </c>
      <c r="I57" s="103">
        <v>0</v>
      </c>
      <c r="J57" s="103">
        <v>0</v>
      </c>
      <c r="K57" s="103">
        <v>0</v>
      </c>
      <c r="L57" s="103">
        <v>1</v>
      </c>
      <c r="M57" s="17" t="s">
        <v>124</v>
      </c>
      <c r="N57" s="15" t="s">
        <v>128</v>
      </c>
      <c r="O57" s="15" t="s">
        <v>128</v>
      </c>
      <c r="P57" s="15" t="s">
        <v>128</v>
      </c>
      <c r="Q57" s="15" t="s">
        <v>128</v>
      </c>
      <c r="R57" s="15" t="s">
        <v>128</v>
      </c>
      <c r="S57" s="15" t="s">
        <v>128</v>
      </c>
      <c r="T57" s="15" t="s">
        <v>6</v>
      </c>
      <c r="U57" s="15" t="s">
        <v>128</v>
      </c>
      <c r="V57" s="15" t="s">
        <v>128</v>
      </c>
      <c r="W57" s="15" t="s">
        <v>128</v>
      </c>
      <c r="X57" s="15" t="s">
        <v>128</v>
      </c>
      <c r="Y57" s="15" t="s">
        <v>128</v>
      </c>
      <c r="Z57" s="15" t="s">
        <v>6</v>
      </c>
      <c r="AA57" s="15" t="s">
        <v>128</v>
      </c>
      <c r="AB57" s="15" t="s">
        <v>128</v>
      </c>
      <c r="AC57" s="15" t="s">
        <v>128</v>
      </c>
      <c r="AD57" s="15" t="s">
        <v>128</v>
      </c>
      <c r="AE57" s="15" t="s">
        <v>128</v>
      </c>
      <c r="AF57" s="15" t="s">
        <v>128</v>
      </c>
      <c r="AG57" s="15" t="s">
        <v>128</v>
      </c>
      <c r="AH57" s="15" t="s">
        <v>128</v>
      </c>
      <c r="AI57" s="15" t="s">
        <v>128</v>
      </c>
      <c r="AJ57" s="15" t="s">
        <v>128</v>
      </c>
      <c r="AK57" s="15" t="s">
        <v>128</v>
      </c>
      <c r="AL57" s="15" t="s">
        <v>128</v>
      </c>
      <c r="AM57" s="15" t="s">
        <v>128</v>
      </c>
    </row>
    <row r="58" spans="1:39" ht="18" customHeight="1" x14ac:dyDescent="0.25">
      <c r="A58" s="87" t="s">
        <v>215</v>
      </c>
      <c r="B58" s="102">
        <v>2</v>
      </c>
      <c r="C58" s="103">
        <v>4</v>
      </c>
      <c r="D58" s="103">
        <v>2</v>
      </c>
      <c r="E58" s="103">
        <v>4</v>
      </c>
      <c r="F58" s="103">
        <v>1</v>
      </c>
      <c r="G58" s="103">
        <v>1</v>
      </c>
      <c r="H58" s="103">
        <v>3</v>
      </c>
      <c r="I58" s="103">
        <v>1</v>
      </c>
      <c r="J58" s="103">
        <v>4</v>
      </c>
      <c r="K58" s="103">
        <v>5</v>
      </c>
      <c r="L58" s="103">
        <v>1</v>
      </c>
      <c r="M58" s="17" t="s">
        <v>124</v>
      </c>
      <c r="N58" s="15" t="s">
        <v>128</v>
      </c>
      <c r="O58" s="15" t="s">
        <v>128</v>
      </c>
      <c r="P58" s="15" t="s">
        <v>128</v>
      </c>
      <c r="Q58" s="15" t="s">
        <v>128</v>
      </c>
      <c r="R58" s="15" t="s">
        <v>6</v>
      </c>
      <c r="S58" s="15" t="s">
        <v>6</v>
      </c>
      <c r="T58" s="15" t="s">
        <v>128</v>
      </c>
      <c r="U58" s="15" t="s">
        <v>128</v>
      </c>
      <c r="V58" s="15" t="s">
        <v>128</v>
      </c>
      <c r="W58" s="15" t="s">
        <v>128</v>
      </c>
      <c r="X58" s="15" t="s">
        <v>128</v>
      </c>
      <c r="Y58" s="15" t="s">
        <v>128</v>
      </c>
      <c r="Z58" s="15" t="s">
        <v>128</v>
      </c>
      <c r="AA58" s="15" t="s">
        <v>128</v>
      </c>
      <c r="AB58" s="15" t="s">
        <v>128</v>
      </c>
      <c r="AC58" s="15" t="s">
        <v>128</v>
      </c>
      <c r="AD58" s="15" t="s">
        <v>128</v>
      </c>
      <c r="AE58" s="15" t="s">
        <v>128</v>
      </c>
      <c r="AF58" s="15" t="s">
        <v>128</v>
      </c>
      <c r="AG58" s="15" t="s">
        <v>128</v>
      </c>
      <c r="AH58" s="15" t="s">
        <v>128</v>
      </c>
      <c r="AI58" s="15" t="s">
        <v>128</v>
      </c>
      <c r="AJ58" s="15" t="s">
        <v>128</v>
      </c>
      <c r="AK58" s="15" t="s">
        <v>128</v>
      </c>
      <c r="AL58" s="15" t="s">
        <v>128</v>
      </c>
      <c r="AM58" s="15" t="s">
        <v>128</v>
      </c>
    </row>
    <row r="59" spans="1:39" ht="18" customHeight="1" x14ac:dyDescent="0.25">
      <c r="A59" s="87" t="s">
        <v>115</v>
      </c>
      <c r="B59" s="102">
        <v>1</v>
      </c>
      <c r="C59" s="103">
        <v>4</v>
      </c>
      <c r="D59" s="103">
        <v>2</v>
      </c>
      <c r="E59" s="103">
        <v>0</v>
      </c>
      <c r="F59" s="103">
        <v>0</v>
      </c>
      <c r="G59" s="103">
        <v>4</v>
      </c>
      <c r="H59" s="103">
        <v>0</v>
      </c>
      <c r="I59" s="103">
        <v>0</v>
      </c>
      <c r="J59" s="103">
        <v>0</v>
      </c>
      <c r="K59" s="103">
        <v>0</v>
      </c>
      <c r="L59" s="103">
        <v>1</v>
      </c>
      <c r="M59" s="17" t="s">
        <v>124</v>
      </c>
      <c r="N59" s="15" t="s">
        <v>6</v>
      </c>
      <c r="O59" s="15" t="s">
        <v>6</v>
      </c>
      <c r="P59" s="15" t="s">
        <v>6</v>
      </c>
      <c r="Q59" s="15" t="s">
        <v>6</v>
      </c>
      <c r="R59" s="15" t="s">
        <v>128</v>
      </c>
      <c r="S59" s="15" t="s">
        <v>128</v>
      </c>
      <c r="T59" s="15" t="s">
        <v>128</v>
      </c>
      <c r="U59" s="15" t="s">
        <v>128</v>
      </c>
      <c r="V59" s="15" t="s">
        <v>128</v>
      </c>
      <c r="W59" s="15" t="s">
        <v>128</v>
      </c>
      <c r="X59" s="15" t="s">
        <v>128</v>
      </c>
      <c r="Y59" s="15" t="s">
        <v>128</v>
      </c>
      <c r="Z59" s="15" t="s">
        <v>128</v>
      </c>
      <c r="AA59" s="15" t="s">
        <v>128</v>
      </c>
      <c r="AB59" s="15" t="s">
        <v>6</v>
      </c>
      <c r="AC59" s="15" t="s">
        <v>6</v>
      </c>
      <c r="AD59" s="15" t="s">
        <v>128</v>
      </c>
      <c r="AE59" s="15" t="s">
        <v>128</v>
      </c>
      <c r="AF59" s="15" t="s">
        <v>128</v>
      </c>
      <c r="AG59" s="15" t="s">
        <v>128</v>
      </c>
      <c r="AH59" s="15" t="s">
        <v>128</v>
      </c>
      <c r="AI59" s="15" t="s">
        <v>128</v>
      </c>
      <c r="AJ59" s="15" t="s">
        <v>128</v>
      </c>
      <c r="AK59" s="15" t="s">
        <v>128</v>
      </c>
      <c r="AL59" s="15" t="s">
        <v>128</v>
      </c>
      <c r="AM59" s="15" t="s">
        <v>128</v>
      </c>
    </row>
    <row r="60" spans="1:39" ht="18" customHeight="1" x14ac:dyDescent="0.25">
      <c r="A60" s="87" t="s">
        <v>197</v>
      </c>
      <c r="B60" s="102">
        <v>0.5</v>
      </c>
      <c r="C60" s="103">
        <v>8</v>
      </c>
      <c r="D60" s="103">
        <v>8</v>
      </c>
      <c r="E60" s="103">
        <v>0</v>
      </c>
      <c r="F60" s="103">
        <v>0</v>
      </c>
      <c r="G60" s="103">
        <v>0</v>
      </c>
      <c r="H60" s="103">
        <v>0</v>
      </c>
      <c r="I60" s="103">
        <v>0</v>
      </c>
      <c r="J60" s="103">
        <v>0</v>
      </c>
      <c r="K60" s="103">
        <v>0</v>
      </c>
      <c r="L60" s="103">
        <v>0</v>
      </c>
      <c r="M60" s="17" t="s">
        <v>125</v>
      </c>
      <c r="N60" s="15" t="s">
        <v>128</v>
      </c>
      <c r="O60" s="15" t="s">
        <v>128</v>
      </c>
      <c r="P60" s="15" t="s">
        <v>128</v>
      </c>
      <c r="Q60" s="15" t="s">
        <v>128</v>
      </c>
      <c r="R60" s="15" t="s">
        <v>128</v>
      </c>
      <c r="S60" s="15" t="s">
        <v>128</v>
      </c>
      <c r="T60" s="15" t="s">
        <v>128</v>
      </c>
      <c r="U60" s="15" t="s">
        <v>128</v>
      </c>
      <c r="V60" s="15" t="s">
        <v>128</v>
      </c>
      <c r="W60" s="15" t="s">
        <v>128</v>
      </c>
      <c r="X60" s="15" t="s">
        <v>128</v>
      </c>
      <c r="Y60" s="15" t="s">
        <v>128</v>
      </c>
      <c r="Z60" s="15" t="s">
        <v>128</v>
      </c>
      <c r="AA60" s="15" t="s">
        <v>128</v>
      </c>
      <c r="AB60" s="15" t="s">
        <v>128</v>
      </c>
      <c r="AC60" s="15" t="s">
        <v>128</v>
      </c>
      <c r="AD60" s="15" t="s">
        <v>128</v>
      </c>
      <c r="AE60" s="15" t="s">
        <v>128</v>
      </c>
      <c r="AF60" s="15" t="s">
        <v>6</v>
      </c>
      <c r="AG60" s="15" t="s">
        <v>6</v>
      </c>
      <c r="AH60" s="15" t="s">
        <v>128</v>
      </c>
      <c r="AI60" s="15" t="s">
        <v>128</v>
      </c>
      <c r="AJ60" s="15" t="s">
        <v>128</v>
      </c>
      <c r="AK60" s="15" t="s">
        <v>128</v>
      </c>
      <c r="AL60" s="15" t="s">
        <v>128</v>
      </c>
      <c r="AM60" s="15" t="s">
        <v>128</v>
      </c>
    </row>
    <row r="61" spans="1:39" ht="18" customHeight="1" x14ac:dyDescent="0.25">
      <c r="A61" s="87" t="s">
        <v>208</v>
      </c>
      <c r="B61" s="102">
        <v>4</v>
      </c>
      <c r="C61" s="103">
        <v>5</v>
      </c>
      <c r="D61" s="103">
        <v>0</v>
      </c>
      <c r="E61" s="103">
        <v>0</v>
      </c>
      <c r="F61" s="103">
        <v>0</v>
      </c>
      <c r="G61" s="103">
        <v>1</v>
      </c>
      <c r="H61" s="103">
        <v>10</v>
      </c>
      <c r="I61" s="103">
        <v>0</v>
      </c>
      <c r="J61" s="103">
        <v>0</v>
      </c>
      <c r="K61" s="103">
        <v>4</v>
      </c>
      <c r="L61" s="103">
        <v>1</v>
      </c>
      <c r="M61" s="17" t="s">
        <v>124</v>
      </c>
      <c r="N61" s="15" t="s">
        <v>128</v>
      </c>
      <c r="O61" s="15" t="s">
        <v>128</v>
      </c>
      <c r="P61" s="15" t="s">
        <v>128</v>
      </c>
      <c r="Q61" s="15" t="s">
        <v>128</v>
      </c>
      <c r="R61" s="15" t="s">
        <v>128</v>
      </c>
      <c r="S61" s="15" t="s">
        <v>128</v>
      </c>
      <c r="T61" s="15" t="s">
        <v>128</v>
      </c>
      <c r="U61" s="15" t="s">
        <v>128</v>
      </c>
      <c r="V61" s="15" t="s">
        <v>128</v>
      </c>
      <c r="W61" s="15" t="s">
        <v>128</v>
      </c>
      <c r="X61" s="15" t="s">
        <v>128</v>
      </c>
      <c r="Y61" s="15" t="s">
        <v>128</v>
      </c>
      <c r="Z61" s="15" t="s">
        <v>128</v>
      </c>
      <c r="AA61" s="15" t="s">
        <v>128</v>
      </c>
      <c r="AB61" s="15" t="s">
        <v>128</v>
      </c>
      <c r="AC61" s="15" t="s">
        <v>128</v>
      </c>
      <c r="AD61" s="15" t="s">
        <v>128</v>
      </c>
      <c r="AE61" s="15" t="s">
        <v>128</v>
      </c>
      <c r="AF61" s="15" t="s">
        <v>128</v>
      </c>
      <c r="AG61" s="15" t="s">
        <v>128</v>
      </c>
      <c r="AH61" s="15" t="s">
        <v>128</v>
      </c>
      <c r="AI61" s="15" t="s">
        <v>128</v>
      </c>
      <c r="AJ61" s="15" t="s">
        <v>6</v>
      </c>
      <c r="AK61" s="15" t="s">
        <v>128</v>
      </c>
      <c r="AL61" s="15" t="s">
        <v>128</v>
      </c>
      <c r="AM61" s="15" t="s">
        <v>128</v>
      </c>
    </row>
    <row r="62" spans="1:39" ht="18" customHeight="1" x14ac:dyDescent="0.25">
      <c r="A62" s="87" t="s">
        <v>211</v>
      </c>
      <c r="B62" s="102">
        <v>1</v>
      </c>
      <c r="C62" s="103">
        <v>6</v>
      </c>
      <c r="D62" s="103">
        <v>4</v>
      </c>
      <c r="E62" s="103">
        <v>0</v>
      </c>
      <c r="F62" s="103">
        <v>0</v>
      </c>
      <c r="G62" s="103">
        <v>0</v>
      </c>
      <c r="H62" s="103">
        <v>4</v>
      </c>
      <c r="I62" s="103">
        <v>0</v>
      </c>
      <c r="J62" s="103">
        <v>0</v>
      </c>
      <c r="K62" s="103">
        <v>4</v>
      </c>
      <c r="L62" s="103">
        <v>0</v>
      </c>
      <c r="M62" s="17" t="s">
        <v>124</v>
      </c>
      <c r="N62" s="15" t="s">
        <v>6</v>
      </c>
      <c r="O62" s="15" t="s">
        <v>6</v>
      </c>
      <c r="P62" s="15" t="s">
        <v>6</v>
      </c>
      <c r="Q62" s="15" t="s">
        <v>6</v>
      </c>
      <c r="R62" s="15" t="s">
        <v>128</v>
      </c>
      <c r="S62" s="15" t="s">
        <v>128</v>
      </c>
      <c r="T62" s="15" t="s">
        <v>6</v>
      </c>
      <c r="U62" s="15" t="s">
        <v>6</v>
      </c>
      <c r="V62" s="15" t="s">
        <v>128</v>
      </c>
      <c r="W62" s="15" t="s">
        <v>128</v>
      </c>
      <c r="X62" s="15" t="s">
        <v>128</v>
      </c>
      <c r="Y62" s="15" t="s">
        <v>128</v>
      </c>
      <c r="Z62" s="15" t="s">
        <v>128</v>
      </c>
      <c r="AA62" s="15" t="s">
        <v>128</v>
      </c>
      <c r="AB62" s="15" t="s">
        <v>128</v>
      </c>
      <c r="AC62" s="15" t="s">
        <v>128</v>
      </c>
      <c r="AD62" s="15" t="s">
        <v>128</v>
      </c>
      <c r="AE62" s="15" t="s">
        <v>128</v>
      </c>
      <c r="AF62" s="15" t="s">
        <v>128</v>
      </c>
      <c r="AG62" s="15" t="s">
        <v>128</v>
      </c>
      <c r="AH62" s="15" t="s">
        <v>128</v>
      </c>
      <c r="AI62" s="15" t="s">
        <v>128</v>
      </c>
      <c r="AJ62" s="15" t="s">
        <v>128</v>
      </c>
      <c r="AK62" s="15" t="s">
        <v>128</v>
      </c>
      <c r="AL62" s="15" t="s">
        <v>128</v>
      </c>
      <c r="AM62" s="15" t="s">
        <v>128</v>
      </c>
    </row>
    <row r="63" spans="1:39" ht="18" customHeight="1" x14ac:dyDescent="0.25">
      <c r="A63" s="87" t="s">
        <v>26</v>
      </c>
      <c r="B63" s="102">
        <v>2</v>
      </c>
      <c r="C63" s="103">
        <v>5</v>
      </c>
      <c r="D63" s="103">
        <v>2</v>
      </c>
      <c r="E63" s="103">
        <v>1</v>
      </c>
      <c r="F63" s="103">
        <v>0</v>
      </c>
      <c r="G63" s="103">
        <v>1</v>
      </c>
      <c r="H63" s="103">
        <v>4</v>
      </c>
      <c r="I63" s="103">
        <v>0</v>
      </c>
      <c r="J63" s="103">
        <v>5</v>
      </c>
      <c r="K63" s="103">
        <v>2</v>
      </c>
      <c r="L63" s="103">
        <v>1</v>
      </c>
      <c r="M63" s="15" t="s">
        <v>124</v>
      </c>
      <c r="N63" s="15" t="s">
        <v>128</v>
      </c>
      <c r="O63" s="15" t="s">
        <v>128</v>
      </c>
      <c r="P63" s="15" t="s">
        <v>128</v>
      </c>
      <c r="Q63" s="15" t="s">
        <v>128</v>
      </c>
      <c r="R63" s="15" t="s">
        <v>6</v>
      </c>
      <c r="S63" s="15" t="s">
        <v>6</v>
      </c>
      <c r="T63" s="15" t="s">
        <v>128</v>
      </c>
      <c r="U63" s="15" t="s">
        <v>128</v>
      </c>
      <c r="V63" s="15" t="s">
        <v>128</v>
      </c>
      <c r="W63" s="15" t="s">
        <v>128</v>
      </c>
      <c r="X63" s="15" t="s">
        <v>128</v>
      </c>
      <c r="Y63" s="15" t="s">
        <v>128</v>
      </c>
      <c r="Z63" s="15" t="s">
        <v>128</v>
      </c>
      <c r="AA63" s="15" t="s">
        <v>128</v>
      </c>
      <c r="AB63" s="15" t="s">
        <v>128</v>
      </c>
      <c r="AC63" s="15" t="s">
        <v>128</v>
      </c>
      <c r="AD63" s="15" t="s">
        <v>6</v>
      </c>
      <c r="AE63" s="15" t="s">
        <v>6</v>
      </c>
      <c r="AF63" s="15" t="s">
        <v>128</v>
      </c>
      <c r="AG63" s="15" t="s">
        <v>128</v>
      </c>
      <c r="AH63" s="15" t="s">
        <v>6</v>
      </c>
      <c r="AI63" s="15" t="s">
        <v>6</v>
      </c>
      <c r="AJ63" s="15" t="s">
        <v>128</v>
      </c>
      <c r="AK63" s="15" t="s">
        <v>128</v>
      </c>
      <c r="AL63" s="15" t="s">
        <v>128</v>
      </c>
      <c r="AM63" s="15" t="s">
        <v>128</v>
      </c>
    </row>
    <row r="64" spans="1:39" ht="18" customHeight="1" x14ac:dyDescent="0.25">
      <c r="A64" s="87" t="s">
        <v>223</v>
      </c>
      <c r="B64" s="102">
        <v>0.5</v>
      </c>
      <c r="C64" s="103">
        <v>3.5</v>
      </c>
      <c r="D64" s="103">
        <v>0</v>
      </c>
      <c r="E64" s="103">
        <v>0</v>
      </c>
      <c r="F64" s="103">
        <v>1</v>
      </c>
      <c r="G64" s="103">
        <v>1</v>
      </c>
      <c r="H64" s="103">
        <v>0</v>
      </c>
      <c r="I64" s="103">
        <v>1</v>
      </c>
      <c r="J64" s="103">
        <v>0</v>
      </c>
      <c r="K64" s="103">
        <v>0</v>
      </c>
      <c r="L64" s="103">
        <v>0.5</v>
      </c>
      <c r="M64" s="17" t="s">
        <v>124</v>
      </c>
      <c r="N64" s="15" t="s">
        <v>128</v>
      </c>
      <c r="O64" s="15" t="s">
        <v>128</v>
      </c>
      <c r="P64" s="15" t="s">
        <v>128</v>
      </c>
      <c r="Q64" s="15" t="s">
        <v>128</v>
      </c>
      <c r="R64" s="15" t="s">
        <v>128</v>
      </c>
      <c r="S64" s="15" t="s">
        <v>128</v>
      </c>
      <c r="T64" s="15" t="s">
        <v>128</v>
      </c>
      <c r="U64" s="15" t="s">
        <v>128</v>
      </c>
      <c r="V64" s="15" t="s">
        <v>128</v>
      </c>
      <c r="W64" s="15" t="s">
        <v>128</v>
      </c>
      <c r="X64" s="15" t="s">
        <v>6</v>
      </c>
      <c r="Y64" s="15" t="s">
        <v>6</v>
      </c>
      <c r="Z64" s="15" t="s">
        <v>128</v>
      </c>
      <c r="AA64" s="15" t="s">
        <v>128</v>
      </c>
      <c r="AB64" s="15" t="s">
        <v>128</v>
      </c>
      <c r="AC64" s="15" t="s">
        <v>128</v>
      </c>
      <c r="AD64" s="15" t="s">
        <v>128</v>
      </c>
      <c r="AE64" s="15" t="s">
        <v>128</v>
      </c>
      <c r="AF64" s="15" t="s">
        <v>128</v>
      </c>
      <c r="AG64" s="15" t="s">
        <v>128</v>
      </c>
      <c r="AH64" s="15" t="s">
        <v>128</v>
      </c>
      <c r="AI64" s="15" t="s">
        <v>128</v>
      </c>
      <c r="AJ64" s="15" t="s">
        <v>128</v>
      </c>
      <c r="AK64" s="15" t="s">
        <v>128</v>
      </c>
      <c r="AL64" s="15" t="s">
        <v>128</v>
      </c>
      <c r="AM64" s="15" t="s">
        <v>128</v>
      </c>
    </row>
    <row r="65" spans="1:39" ht="18" customHeight="1" x14ac:dyDescent="0.25">
      <c r="A65" s="87" t="s">
        <v>224</v>
      </c>
      <c r="B65" s="102">
        <v>3</v>
      </c>
      <c r="C65" s="103">
        <v>2</v>
      </c>
      <c r="D65" s="103">
        <v>2</v>
      </c>
      <c r="E65" s="103">
        <v>0</v>
      </c>
      <c r="F65" s="103">
        <v>0</v>
      </c>
      <c r="G65" s="103">
        <v>2</v>
      </c>
      <c r="H65" s="103">
        <v>3</v>
      </c>
      <c r="I65" s="103">
        <v>2</v>
      </c>
      <c r="J65" s="103">
        <v>0</v>
      </c>
      <c r="K65" s="103">
        <v>3</v>
      </c>
      <c r="L65" s="103">
        <v>0</v>
      </c>
      <c r="M65" s="17" t="s">
        <v>124</v>
      </c>
      <c r="N65" s="15" t="s">
        <v>128</v>
      </c>
      <c r="O65" s="15" t="s">
        <v>128</v>
      </c>
      <c r="P65" s="15" t="s">
        <v>128</v>
      </c>
      <c r="Q65" s="15" t="s">
        <v>128</v>
      </c>
      <c r="R65" s="15" t="s">
        <v>128</v>
      </c>
      <c r="S65" s="15" t="s">
        <v>128</v>
      </c>
      <c r="T65" s="15" t="s">
        <v>128</v>
      </c>
      <c r="U65" s="15" t="s">
        <v>128</v>
      </c>
      <c r="V65" s="15" t="s">
        <v>6</v>
      </c>
      <c r="W65" s="15" t="s">
        <v>6</v>
      </c>
      <c r="X65" s="15" t="s">
        <v>128</v>
      </c>
      <c r="Y65" s="15" t="s">
        <v>128</v>
      </c>
      <c r="Z65" s="15" t="s">
        <v>128</v>
      </c>
      <c r="AA65" s="15" t="s">
        <v>128</v>
      </c>
      <c r="AB65" s="15" t="s">
        <v>128</v>
      </c>
      <c r="AC65" s="15" t="s">
        <v>128</v>
      </c>
      <c r="AD65" s="15" t="s">
        <v>128</v>
      </c>
      <c r="AE65" s="15" t="s">
        <v>128</v>
      </c>
      <c r="AF65" s="15" t="s">
        <v>128</v>
      </c>
      <c r="AG65" s="15" t="s">
        <v>128</v>
      </c>
      <c r="AH65" s="15" t="s">
        <v>128</v>
      </c>
      <c r="AI65" s="15" t="s">
        <v>128</v>
      </c>
      <c r="AJ65" s="15" t="s">
        <v>128</v>
      </c>
      <c r="AK65" s="15" t="s">
        <v>128</v>
      </c>
      <c r="AL65" s="15" t="s">
        <v>128</v>
      </c>
      <c r="AM65" s="15" t="s">
        <v>128</v>
      </c>
    </row>
    <row r="66" spans="1:39" ht="18" customHeight="1" x14ac:dyDescent="0.25">
      <c r="A66" s="87" t="s">
        <v>220</v>
      </c>
      <c r="B66" s="102">
        <v>0</v>
      </c>
      <c r="C66" s="103">
        <v>15</v>
      </c>
      <c r="D66" s="103">
        <v>0</v>
      </c>
      <c r="E66" s="103">
        <v>0</v>
      </c>
      <c r="F66" s="103">
        <v>0</v>
      </c>
      <c r="G66" s="103">
        <v>0</v>
      </c>
      <c r="H66" s="103">
        <v>0</v>
      </c>
      <c r="I66" s="103">
        <v>0</v>
      </c>
      <c r="J66" s="103">
        <v>0</v>
      </c>
      <c r="K66" s="103">
        <v>0</v>
      </c>
      <c r="L66" s="103">
        <v>0</v>
      </c>
      <c r="M66" s="17" t="s">
        <v>125</v>
      </c>
      <c r="N66" s="15" t="s">
        <v>128</v>
      </c>
      <c r="O66" s="15" t="s">
        <v>128</v>
      </c>
      <c r="P66" s="15" t="s">
        <v>128</v>
      </c>
      <c r="Q66" s="15" t="s">
        <v>128</v>
      </c>
      <c r="R66" s="15" t="s">
        <v>128</v>
      </c>
      <c r="S66" s="15" t="s">
        <v>128</v>
      </c>
      <c r="T66" s="15" t="s">
        <v>128</v>
      </c>
      <c r="U66" s="15" t="s">
        <v>128</v>
      </c>
      <c r="V66" s="15" t="s">
        <v>128</v>
      </c>
      <c r="W66" s="15" t="s">
        <v>128</v>
      </c>
      <c r="X66" s="15" t="s">
        <v>128</v>
      </c>
      <c r="Y66" s="15" t="s">
        <v>128</v>
      </c>
      <c r="Z66" s="15" t="s">
        <v>128</v>
      </c>
      <c r="AA66" s="15" t="s">
        <v>128</v>
      </c>
      <c r="AB66" s="15" t="s">
        <v>6</v>
      </c>
      <c r="AC66" s="15" t="s">
        <v>6</v>
      </c>
      <c r="AD66" s="15" t="s">
        <v>128</v>
      </c>
      <c r="AE66" s="15" t="s">
        <v>128</v>
      </c>
      <c r="AF66" s="15" t="s">
        <v>128</v>
      </c>
      <c r="AG66" s="15" t="s">
        <v>128</v>
      </c>
      <c r="AH66" s="15" t="s">
        <v>128</v>
      </c>
      <c r="AI66" s="15" t="s">
        <v>128</v>
      </c>
      <c r="AJ66" s="15" t="s">
        <v>128</v>
      </c>
      <c r="AK66" s="15" t="s">
        <v>128</v>
      </c>
      <c r="AL66" s="15" t="s">
        <v>128</v>
      </c>
      <c r="AM66" s="15" t="s">
        <v>128</v>
      </c>
    </row>
    <row r="67" spans="1:39" ht="18" customHeight="1" x14ac:dyDescent="0.25">
      <c r="A67" s="87" t="s">
        <v>219</v>
      </c>
      <c r="B67" s="102">
        <v>0</v>
      </c>
      <c r="C67" s="103">
        <v>0</v>
      </c>
      <c r="D67" s="103">
        <v>0</v>
      </c>
      <c r="E67" s="103">
        <v>0</v>
      </c>
      <c r="F67" s="103">
        <v>0</v>
      </c>
      <c r="G67" s="103">
        <v>1</v>
      </c>
      <c r="H67" s="103">
        <v>0</v>
      </c>
      <c r="I67" s="103">
        <v>0</v>
      </c>
      <c r="J67" s="103">
        <v>0</v>
      </c>
      <c r="K67" s="103">
        <v>0</v>
      </c>
      <c r="L67" s="103">
        <v>0</v>
      </c>
      <c r="M67" s="17" t="s">
        <v>124</v>
      </c>
      <c r="N67" s="15" t="s">
        <v>128</v>
      </c>
      <c r="O67" s="15" t="s">
        <v>128</v>
      </c>
      <c r="P67" s="15" t="s">
        <v>128</v>
      </c>
      <c r="Q67" s="15" t="s">
        <v>128</v>
      </c>
      <c r="R67" s="15" t="s">
        <v>128</v>
      </c>
      <c r="S67" s="15" t="s">
        <v>128</v>
      </c>
      <c r="T67" s="15" t="s">
        <v>128</v>
      </c>
      <c r="U67" s="15" t="s">
        <v>128</v>
      </c>
      <c r="V67" s="15" t="s">
        <v>128</v>
      </c>
      <c r="W67" s="15" t="s">
        <v>128</v>
      </c>
      <c r="X67" s="15" t="s">
        <v>128</v>
      </c>
      <c r="Y67" s="15" t="s">
        <v>128</v>
      </c>
      <c r="Z67" s="15" t="s">
        <v>6</v>
      </c>
      <c r="AA67" s="15" t="s">
        <v>6</v>
      </c>
      <c r="AB67" s="15" t="s">
        <v>128</v>
      </c>
      <c r="AC67" s="15" t="s">
        <v>128</v>
      </c>
      <c r="AD67" s="15" t="s">
        <v>128</v>
      </c>
      <c r="AE67" s="15" t="s">
        <v>128</v>
      </c>
      <c r="AF67" s="15" t="s">
        <v>128</v>
      </c>
      <c r="AG67" s="15" t="s">
        <v>128</v>
      </c>
      <c r="AH67" s="15" t="s">
        <v>128</v>
      </c>
      <c r="AI67" s="15" t="s">
        <v>128</v>
      </c>
      <c r="AJ67" s="15" t="s">
        <v>128</v>
      </c>
      <c r="AK67" s="15" t="s">
        <v>128</v>
      </c>
      <c r="AL67" s="15" t="s">
        <v>128</v>
      </c>
      <c r="AM67" s="15" t="s">
        <v>128</v>
      </c>
    </row>
    <row r="68" spans="1:39" ht="18" customHeight="1" x14ac:dyDescent="0.25">
      <c r="A68" s="87" t="s">
        <v>225</v>
      </c>
      <c r="B68" s="102">
        <v>2</v>
      </c>
      <c r="C68" s="103">
        <v>5</v>
      </c>
      <c r="D68" s="103">
        <v>0</v>
      </c>
      <c r="E68" s="103">
        <v>0</v>
      </c>
      <c r="F68" s="103">
        <v>0</v>
      </c>
      <c r="G68" s="103">
        <v>1</v>
      </c>
      <c r="H68" s="103">
        <v>0</v>
      </c>
      <c r="I68" s="103">
        <v>0</v>
      </c>
      <c r="J68" s="103">
        <v>0</v>
      </c>
      <c r="K68" s="103">
        <v>0</v>
      </c>
      <c r="L68" s="103">
        <v>2</v>
      </c>
      <c r="M68" s="17" t="s">
        <v>124</v>
      </c>
      <c r="N68" s="15" t="s">
        <v>128</v>
      </c>
      <c r="O68" s="15" t="s">
        <v>128</v>
      </c>
      <c r="P68" s="15" t="s">
        <v>128</v>
      </c>
      <c r="Q68" s="15" t="s">
        <v>128</v>
      </c>
      <c r="R68" s="15" t="s">
        <v>128</v>
      </c>
      <c r="S68" s="15" t="s">
        <v>128</v>
      </c>
      <c r="T68" s="15" t="s">
        <v>128</v>
      </c>
      <c r="U68" s="15" t="s">
        <v>128</v>
      </c>
      <c r="V68" s="15" t="s">
        <v>128</v>
      </c>
      <c r="W68" s="15" t="s">
        <v>128</v>
      </c>
      <c r="X68" s="15" t="s">
        <v>6</v>
      </c>
      <c r="Y68" s="15" t="s">
        <v>6</v>
      </c>
      <c r="Z68" s="15" t="s">
        <v>128</v>
      </c>
      <c r="AA68" s="15" t="s">
        <v>128</v>
      </c>
      <c r="AB68" s="15" t="s">
        <v>128</v>
      </c>
      <c r="AC68" s="15" t="s">
        <v>128</v>
      </c>
      <c r="AD68" s="15" t="s">
        <v>128</v>
      </c>
      <c r="AE68" s="15" t="s">
        <v>128</v>
      </c>
      <c r="AF68" s="15" t="s">
        <v>128</v>
      </c>
      <c r="AG68" s="15" t="s">
        <v>128</v>
      </c>
      <c r="AH68" s="15" t="s">
        <v>128</v>
      </c>
      <c r="AI68" s="15" t="s">
        <v>128</v>
      </c>
      <c r="AJ68" s="15" t="s">
        <v>128</v>
      </c>
      <c r="AK68" s="15" t="s">
        <v>128</v>
      </c>
      <c r="AL68" s="15" t="s">
        <v>128</v>
      </c>
      <c r="AM68" s="15" t="s">
        <v>128</v>
      </c>
    </row>
    <row r="69" spans="1:39" ht="18" customHeight="1" x14ac:dyDescent="0.25">
      <c r="A69" s="87" t="s">
        <v>122</v>
      </c>
      <c r="B69" s="102">
        <v>1</v>
      </c>
      <c r="C69" s="103">
        <v>3</v>
      </c>
      <c r="D69" s="103">
        <v>1</v>
      </c>
      <c r="E69" s="103">
        <v>1</v>
      </c>
      <c r="F69" s="103">
        <v>1</v>
      </c>
      <c r="G69" s="103">
        <v>2</v>
      </c>
      <c r="H69" s="103">
        <v>3</v>
      </c>
      <c r="I69" s="103">
        <v>1</v>
      </c>
      <c r="J69" s="103">
        <v>1</v>
      </c>
      <c r="K69" s="103">
        <v>1</v>
      </c>
      <c r="L69" s="103">
        <v>1</v>
      </c>
      <c r="M69" s="17" t="s">
        <v>124</v>
      </c>
      <c r="N69" s="15" t="s">
        <v>128</v>
      </c>
      <c r="O69" s="15" t="s">
        <v>128</v>
      </c>
      <c r="P69" s="15" t="s">
        <v>128</v>
      </c>
      <c r="Q69" s="15" t="s">
        <v>128</v>
      </c>
      <c r="R69" s="15" t="s">
        <v>128</v>
      </c>
      <c r="S69" s="15" t="s">
        <v>128</v>
      </c>
      <c r="T69" s="15" t="s">
        <v>128</v>
      </c>
      <c r="U69" s="15" t="s">
        <v>128</v>
      </c>
      <c r="V69" s="15" t="s">
        <v>128</v>
      </c>
      <c r="W69" s="15" t="s">
        <v>128</v>
      </c>
      <c r="X69" s="15" t="s">
        <v>128</v>
      </c>
      <c r="Y69" s="15" t="s">
        <v>128</v>
      </c>
      <c r="Z69" s="15" t="s">
        <v>128</v>
      </c>
      <c r="AA69" s="15" t="s">
        <v>128</v>
      </c>
      <c r="AB69" s="15" t="s">
        <v>128</v>
      </c>
      <c r="AC69" s="15" t="s">
        <v>128</v>
      </c>
      <c r="AD69" s="15" t="s">
        <v>128</v>
      </c>
      <c r="AE69" s="15" t="s">
        <v>128</v>
      </c>
      <c r="AF69" s="15" t="s">
        <v>128</v>
      </c>
      <c r="AG69" s="15" t="s">
        <v>128</v>
      </c>
      <c r="AH69" s="15" t="s">
        <v>128</v>
      </c>
      <c r="AI69" s="15" t="s">
        <v>128</v>
      </c>
      <c r="AJ69" s="15" t="s">
        <v>6</v>
      </c>
      <c r="AK69" s="15" t="s">
        <v>6</v>
      </c>
      <c r="AL69" s="15" t="s">
        <v>128</v>
      </c>
      <c r="AM69" s="15" t="s">
        <v>128</v>
      </c>
    </row>
    <row r="70" spans="1:39" ht="18" customHeight="1" x14ac:dyDescent="0.25">
      <c r="A70" s="87" t="s">
        <v>222</v>
      </c>
      <c r="B70" s="102">
        <v>3</v>
      </c>
      <c r="C70" s="103">
        <v>3</v>
      </c>
      <c r="D70" s="103">
        <v>0</v>
      </c>
      <c r="E70" s="103">
        <v>0</v>
      </c>
      <c r="F70" s="103">
        <v>2</v>
      </c>
      <c r="G70" s="103">
        <v>2</v>
      </c>
      <c r="H70" s="103">
        <v>3</v>
      </c>
      <c r="I70" s="103">
        <v>3</v>
      </c>
      <c r="J70" s="103">
        <v>1.5</v>
      </c>
      <c r="K70" s="103">
        <v>1.5</v>
      </c>
      <c r="L70" s="103">
        <v>0</v>
      </c>
      <c r="M70" s="17" t="s">
        <v>124</v>
      </c>
      <c r="N70" s="15" t="s">
        <v>6</v>
      </c>
      <c r="O70" s="15" t="s">
        <v>6</v>
      </c>
      <c r="P70" s="15" t="s">
        <v>6</v>
      </c>
      <c r="Q70" s="15" t="s">
        <v>6</v>
      </c>
      <c r="R70" s="15" t="s">
        <v>128</v>
      </c>
      <c r="S70" s="15" t="s">
        <v>128</v>
      </c>
      <c r="T70" s="15" t="s">
        <v>6</v>
      </c>
      <c r="U70" s="15" t="s">
        <v>6</v>
      </c>
      <c r="V70" s="15" t="s">
        <v>128</v>
      </c>
      <c r="W70" s="15" t="s">
        <v>128</v>
      </c>
      <c r="X70" s="15" t="s">
        <v>128</v>
      </c>
      <c r="Y70" s="15" t="s">
        <v>128</v>
      </c>
      <c r="Z70" s="15" t="s">
        <v>128</v>
      </c>
      <c r="AA70" s="15" t="s">
        <v>128</v>
      </c>
      <c r="AB70" s="15" t="s">
        <v>6</v>
      </c>
      <c r="AC70" s="15" t="s">
        <v>6</v>
      </c>
      <c r="AD70" s="15" t="s">
        <v>128</v>
      </c>
      <c r="AE70" s="15" t="s">
        <v>128</v>
      </c>
      <c r="AF70" s="15" t="s">
        <v>128</v>
      </c>
      <c r="AG70" s="15" t="s">
        <v>128</v>
      </c>
      <c r="AH70" s="15" t="s">
        <v>128</v>
      </c>
      <c r="AI70" s="15" t="s">
        <v>128</v>
      </c>
      <c r="AJ70" s="15" t="s">
        <v>128</v>
      </c>
      <c r="AK70" s="15" t="s">
        <v>128</v>
      </c>
      <c r="AL70" s="15" t="s">
        <v>128</v>
      </c>
      <c r="AM70" s="15" t="s">
        <v>128</v>
      </c>
    </row>
    <row r="71" spans="1:39" ht="18" customHeight="1" x14ac:dyDescent="0.25">
      <c r="A71" s="87" t="s">
        <v>216</v>
      </c>
      <c r="B71" s="102">
        <v>1</v>
      </c>
      <c r="C71" s="103">
        <v>2</v>
      </c>
      <c r="D71" s="103">
        <v>0</v>
      </c>
      <c r="E71" s="103">
        <v>0</v>
      </c>
      <c r="F71" s="103">
        <v>0</v>
      </c>
      <c r="G71" s="103">
        <v>1</v>
      </c>
      <c r="H71" s="103">
        <v>3</v>
      </c>
      <c r="I71" s="103">
        <v>1</v>
      </c>
      <c r="J71" s="103">
        <v>1</v>
      </c>
      <c r="K71" s="103">
        <v>3</v>
      </c>
      <c r="L71" s="103">
        <v>1</v>
      </c>
      <c r="M71" s="17" t="s">
        <v>124</v>
      </c>
      <c r="N71" s="15" t="s">
        <v>6</v>
      </c>
      <c r="O71" s="15" t="s">
        <v>6</v>
      </c>
      <c r="P71" s="15" t="s">
        <v>6</v>
      </c>
      <c r="Q71" s="15" t="s">
        <v>6</v>
      </c>
      <c r="R71" s="15" t="s">
        <v>128</v>
      </c>
      <c r="S71" s="15" t="s">
        <v>128</v>
      </c>
      <c r="T71" s="15" t="s">
        <v>6</v>
      </c>
      <c r="U71" s="15" t="s">
        <v>6</v>
      </c>
      <c r="V71" s="15" t="s">
        <v>128</v>
      </c>
      <c r="W71" s="15" t="s">
        <v>128</v>
      </c>
      <c r="X71" s="15" t="s">
        <v>128</v>
      </c>
      <c r="Y71" s="15" t="s">
        <v>128</v>
      </c>
      <c r="Z71" s="15" t="s">
        <v>6</v>
      </c>
      <c r="AA71" s="15" t="s">
        <v>6</v>
      </c>
      <c r="AB71" s="15" t="s">
        <v>128</v>
      </c>
      <c r="AC71" s="15" t="s">
        <v>128</v>
      </c>
      <c r="AD71" s="15" t="s">
        <v>6</v>
      </c>
      <c r="AE71" s="15" t="s">
        <v>6</v>
      </c>
      <c r="AF71" s="15" t="s">
        <v>128</v>
      </c>
      <c r="AG71" s="15" t="s">
        <v>128</v>
      </c>
      <c r="AH71" s="15" t="s">
        <v>128</v>
      </c>
      <c r="AI71" s="15" t="s">
        <v>128</v>
      </c>
      <c r="AJ71" s="15" t="s">
        <v>128</v>
      </c>
      <c r="AK71" s="15" t="s">
        <v>128</v>
      </c>
      <c r="AL71" s="15" t="s">
        <v>128</v>
      </c>
      <c r="AM71" s="15" t="s">
        <v>128</v>
      </c>
    </row>
    <row r="80" spans="1:39" ht="18" customHeight="1" x14ac:dyDescent="0.2">
      <c r="M80" s="1"/>
    </row>
  </sheetData>
  <sheetProtection sheet="1" objects="1" scenarios="1"/>
  <autoFilter ref="A2:AN2" xr:uid="{00000000-0001-0000-0100-000000000000}"/>
  <sortState xmlns:xlrd2="http://schemas.microsoft.com/office/spreadsheetml/2017/richdata2" ref="A2:M122">
    <sortCondition ref="A1"/>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33"/>
  <sheetViews>
    <sheetView zoomScale="85" zoomScaleNormal="85" workbookViewId="0">
      <selection activeCell="A16" sqref="A16"/>
    </sheetView>
  </sheetViews>
  <sheetFormatPr defaultRowHeight="15" x14ac:dyDescent="0.25"/>
  <cols>
    <col min="1" max="1" width="88.140625" bestFit="1" customWidth="1"/>
    <col min="2" max="2" width="14.140625" customWidth="1"/>
    <col min="3" max="3" width="245.140625" bestFit="1" customWidth="1"/>
    <col min="4" max="4" width="202" bestFit="1" customWidth="1"/>
    <col min="8" max="8" width="26.42578125" customWidth="1"/>
    <col min="9" max="9" width="14.7109375" customWidth="1"/>
    <col min="10" max="10" width="76.42578125" bestFit="1" customWidth="1"/>
    <col min="11" max="11" width="49" customWidth="1"/>
  </cols>
  <sheetData>
    <row r="1" spans="1:5" ht="23.25" x14ac:dyDescent="0.35">
      <c r="A1" s="8" t="s">
        <v>0</v>
      </c>
      <c r="B1" s="8" t="s">
        <v>28</v>
      </c>
      <c r="C1" s="8" t="s">
        <v>29</v>
      </c>
    </row>
    <row r="2" spans="1:5" x14ac:dyDescent="0.25">
      <c r="A2" t="s">
        <v>30</v>
      </c>
      <c r="B2" s="4">
        <v>14379</v>
      </c>
      <c r="C2" t="s">
        <v>31</v>
      </c>
    </row>
    <row r="3" spans="1:5" x14ac:dyDescent="0.25">
      <c r="A3" t="s">
        <v>32</v>
      </c>
      <c r="B3" s="4">
        <f>14328/2</f>
        <v>7164</v>
      </c>
      <c r="C3" t="s">
        <v>33</v>
      </c>
    </row>
    <row r="4" spans="1:5" x14ac:dyDescent="0.25">
      <c r="A4" t="s">
        <v>34</v>
      </c>
      <c r="B4" s="4">
        <v>148.94999999999999</v>
      </c>
      <c r="C4" t="s">
        <v>35</v>
      </c>
    </row>
    <row r="5" spans="1:5" x14ac:dyDescent="0.25">
      <c r="A5" t="s">
        <v>36</v>
      </c>
      <c r="B5" s="4">
        <v>0.27</v>
      </c>
      <c r="C5" t="s">
        <v>37</v>
      </c>
      <c r="E5" t="s">
        <v>38</v>
      </c>
    </row>
    <row r="6" spans="1:5" x14ac:dyDescent="0.25">
      <c r="A6" t="s">
        <v>39</v>
      </c>
      <c r="B6" s="4">
        <v>0.12</v>
      </c>
      <c r="C6" t="s">
        <v>40</v>
      </c>
      <c r="E6" t="s">
        <v>38</v>
      </c>
    </row>
    <row r="7" spans="1:5" x14ac:dyDescent="0.25">
      <c r="A7" t="s">
        <v>41</v>
      </c>
      <c r="B7" s="4">
        <v>88.95</v>
      </c>
      <c r="C7" t="s">
        <v>42</v>
      </c>
      <c r="D7" t="s">
        <v>43</v>
      </c>
      <c r="E7" t="s">
        <v>44</v>
      </c>
    </row>
    <row r="8" spans="1:5" x14ac:dyDescent="0.25">
      <c r="A8" t="s">
        <v>45</v>
      </c>
      <c r="B8" s="4">
        <v>85.57</v>
      </c>
      <c r="C8" t="s">
        <v>35</v>
      </c>
    </row>
    <row r="9" spans="1:5" x14ac:dyDescent="0.25">
      <c r="A9" t="s">
        <v>46</v>
      </c>
      <c r="B9" s="4">
        <f>100.33</f>
        <v>100.33</v>
      </c>
      <c r="C9" t="s">
        <v>35</v>
      </c>
    </row>
    <row r="10" spans="1:5" x14ac:dyDescent="0.25">
      <c r="A10" t="s">
        <v>47</v>
      </c>
      <c r="B10" s="4">
        <v>246.39080311838504</v>
      </c>
      <c r="C10" t="s">
        <v>48</v>
      </c>
    </row>
    <row r="11" spans="1:5" x14ac:dyDescent="0.25">
      <c r="A11" t="s">
        <v>49</v>
      </c>
      <c r="B11" s="4">
        <v>100</v>
      </c>
      <c r="C11" t="s">
        <v>50</v>
      </c>
    </row>
    <row r="12" spans="1:5" x14ac:dyDescent="0.25">
      <c r="A12" t="s">
        <v>51</v>
      </c>
      <c r="B12" s="4">
        <v>100</v>
      </c>
      <c r="C12" t="s">
        <v>50</v>
      </c>
    </row>
    <row r="13" spans="1:5" x14ac:dyDescent="0.25">
      <c r="A13" t="s">
        <v>52</v>
      </c>
      <c r="B13" s="4">
        <v>100</v>
      </c>
      <c r="C13" t="s">
        <v>50</v>
      </c>
    </row>
    <row r="14" spans="1:5" x14ac:dyDescent="0.25">
      <c r="A14" t="s">
        <v>53</v>
      </c>
      <c r="B14" s="4">
        <v>14.8</v>
      </c>
      <c r="C14" t="s">
        <v>35</v>
      </c>
    </row>
    <row r="15" spans="1:5" x14ac:dyDescent="0.25">
      <c r="A15" t="s">
        <v>54</v>
      </c>
      <c r="B15" s="4">
        <v>14.8</v>
      </c>
      <c r="C15" t="s">
        <v>35</v>
      </c>
    </row>
    <row r="16" spans="1:5" x14ac:dyDescent="0.25">
      <c r="A16" t="s">
        <v>55</v>
      </c>
      <c r="B16" s="4">
        <v>14.8</v>
      </c>
      <c r="C16" t="s">
        <v>35</v>
      </c>
    </row>
    <row r="17" spans="1:4" x14ac:dyDescent="0.25">
      <c r="A17" t="s">
        <v>56</v>
      </c>
      <c r="B17" s="4">
        <v>14.8</v>
      </c>
      <c r="C17" t="s">
        <v>35</v>
      </c>
    </row>
    <row r="21" spans="1:4" ht="15.75" x14ac:dyDescent="0.25">
      <c r="A21" s="151" t="s">
        <v>0</v>
      </c>
      <c r="B21" s="151" t="s">
        <v>28</v>
      </c>
      <c r="C21" s="151" t="s">
        <v>311</v>
      </c>
      <c r="D21" s="151" t="s">
        <v>310</v>
      </c>
    </row>
    <row r="22" spans="1:4" ht="15.75" x14ac:dyDescent="0.25">
      <c r="A22" s="153" t="s">
        <v>312</v>
      </c>
      <c r="B22" s="152">
        <v>14827.5</v>
      </c>
      <c r="C22" s="155" t="s">
        <v>314</v>
      </c>
      <c r="D22" s="155" t="s">
        <v>313</v>
      </c>
    </row>
    <row r="23" spans="1:4" ht="15.75" x14ac:dyDescent="0.25">
      <c r="A23" s="153" t="s">
        <v>309</v>
      </c>
      <c r="B23" s="152">
        <v>194.5</v>
      </c>
      <c r="C23" s="155" t="s">
        <v>316</v>
      </c>
      <c r="D23" s="155" t="s">
        <v>315</v>
      </c>
    </row>
    <row r="24" spans="1:4" ht="15.75" x14ac:dyDescent="0.25">
      <c r="A24" s="153" t="s">
        <v>317</v>
      </c>
      <c r="B24" s="152">
        <v>105.58</v>
      </c>
      <c r="C24" s="155" t="s">
        <v>319</v>
      </c>
      <c r="D24" s="155" t="s">
        <v>318</v>
      </c>
    </row>
    <row r="25" spans="1:4" ht="15.75" x14ac:dyDescent="0.25">
      <c r="A25" s="153" t="s">
        <v>320</v>
      </c>
      <c r="B25" s="152">
        <v>101</v>
      </c>
      <c r="C25" s="155" t="s">
        <v>322</v>
      </c>
      <c r="D25" s="155" t="s">
        <v>321</v>
      </c>
    </row>
    <row r="26" spans="1:4" ht="15.75" x14ac:dyDescent="0.25">
      <c r="A26" s="153" t="s">
        <v>323</v>
      </c>
      <c r="B26" s="152">
        <v>16.93</v>
      </c>
      <c r="C26" s="155" t="s">
        <v>325</v>
      </c>
      <c r="D26" s="155" t="s">
        <v>324</v>
      </c>
    </row>
    <row r="27" spans="1:4" ht="15.75" x14ac:dyDescent="0.25">
      <c r="A27" s="153" t="s">
        <v>326</v>
      </c>
      <c r="B27" s="152">
        <v>100</v>
      </c>
      <c r="C27" s="155" t="s">
        <v>328</v>
      </c>
      <c r="D27" s="155" t="s">
        <v>327</v>
      </c>
    </row>
    <row r="28" spans="1:4" ht="15.75" x14ac:dyDescent="0.25">
      <c r="A28" s="153" t="s">
        <v>329</v>
      </c>
      <c r="B28" s="152">
        <v>100</v>
      </c>
      <c r="C28" s="155" t="s">
        <v>331</v>
      </c>
      <c r="D28" s="155" t="s">
        <v>330</v>
      </c>
    </row>
    <row r="29" spans="1:4" ht="15.75" x14ac:dyDescent="0.25">
      <c r="A29" s="153" t="s">
        <v>332</v>
      </c>
      <c r="B29" s="152">
        <v>16.93</v>
      </c>
      <c r="C29" s="155" t="s">
        <v>325</v>
      </c>
      <c r="D29" s="155" t="s">
        <v>333</v>
      </c>
    </row>
    <row r="30" spans="1:4" ht="15.75" x14ac:dyDescent="0.25">
      <c r="A30" s="153" t="s">
        <v>334</v>
      </c>
      <c r="B30" s="152">
        <v>100</v>
      </c>
      <c r="C30" s="155" t="s">
        <v>331</v>
      </c>
      <c r="D30" s="155" t="s">
        <v>335</v>
      </c>
    </row>
    <row r="31" spans="1:4" ht="15.75" x14ac:dyDescent="0.25">
      <c r="A31" s="153" t="s">
        <v>336</v>
      </c>
      <c r="B31" s="152">
        <v>16.93</v>
      </c>
      <c r="C31" s="155" t="s">
        <v>325</v>
      </c>
      <c r="D31" s="155" t="s">
        <v>337</v>
      </c>
    </row>
    <row r="32" spans="1:4" ht="15.75" x14ac:dyDescent="0.25">
      <c r="A32" s="153" t="s">
        <v>338</v>
      </c>
      <c r="B32" s="152">
        <v>16.93</v>
      </c>
      <c r="C32" s="155" t="s">
        <v>325</v>
      </c>
      <c r="D32" s="155" t="s">
        <v>339</v>
      </c>
    </row>
    <row r="33" spans="1:4" ht="15.75" x14ac:dyDescent="0.25">
      <c r="A33" s="153" t="s">
        <v>340</v>
      </c>
      <c r="B33" s="154">
        <v>286.22000000000003</v>
      </c>
      <c r="C33" s="155" t="s">
        <v>342</v>
      </c>
      <c r="D33" s="155" t="s">
        <v>341</v>
      </c>
    </row>
  </sheetData>
  <sheetProtection algorithmName="SHA-512" hashValue="pJLsbBdR4Sc9+7cbNcMZL2bcdOhZzUTU6xz/FsC9DtHMEe5O8mEZCAIJKc73INFhObXIkG1uaN5vZiO8y5IyzA==" saltValue="v8BGM8CaSWpXhtbA3+IlN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Z35"/>
  <sheetViews>
    <sheetView showGridLines="0" showRowColHeaders="0" tabSelected="1" zoomScale="85" zoomScaleNormal="70" workbookViewId="0">
      <selection activeCell="D13" sqref="D13"/>
    </sheetView>
  </sheetViews>
  <sheetFormatPr defaultRowHeight="15" x14ac:dyDescent="0.25"/>
  <cols>
    <col min="2" max="2" width="42.28515625" customWidth="1"/>
    <col min="3" max="10" width="20.7109375" customWidth="1"/>
    <col min="11" max="11" width="17.5703125" customWidth="1"/>
    <col min="12" max="12" width="15.85546875" customWidth="1"/>
    <col min="13" max="14" width="20.7109375" customWidth="1"/>
    <col min="15" max="15" width="21.140625" bestFit="1" customWidth="1"/>
    <col min="16" max="16" width="17.7109375" customWidth="1"/>
    <col min="17" max="17" width="11.85546875" customWidth="1"/>
    <col min="18" max="18" width="22.5703125" customWidth="1"/>
    <col min="21" max="21" width="12.7109375" customWidth="1"/>
  </cols>
  <sheetData>
    <row r="1" spans="2:26" ht="48" customHeight="1" x14ac:dyDescent="0.35">
      <c r="B1" s="8" t="s">
        <v>57</v>
      </c>
      <c r="D1" s="250" t="s">
        <v>58</v>
      </c>
      <c r="E1" s="250"/>
      <c r="F1" s="250"/>
      <c r="G1" s="250"/>
      <c r="H1" s="250"/>
      <c r="I1" s="250"/>
      <c r="J1" s="250"/>
      <c r="K1" s="250"/>
    </row>
    <row r="2" spans="2:26" x14ac:dyDescent="0.25">
      <c r="E2" s="6" t="s">
        <v>59</v>
      </c>
    </row>
    <row r="3" spans="2:26" ht="19.5" customHeight="1" x14ac:dyDescent="0.25">
      <c r="B3" s="179" t="s">
        <v>60</v>
      </c>
      <c r="C3" s="101"/>
      <c r="D3" s="180"/>
      <c r="E3" t="s">
        <v>61</v>
      </c>
      <c r="W3" s="25"/>
      <c r="X3" s="25"/>
      <c r="Y3" s="25"/>
    </row>
    <row r="4" spans="2:26" ht="15.75" x14ac:dyDescent="0.25">
      <c r="B4" s="181" t="s">
        <v>62</v>
      </c>
      <c r="C4" s="149"/>
      <c r="D4" s="182"/>
      <c r="E4" t="s">
        <v>63</v>
      </c>
      <c r="F4" s="183"/>
      <c r="G4" s="183"/>
      <c r="H4" s="183"/>
      <c r="I4" s="183"/>
      <c r="J4" s="183"/>
      <c r="K4" s="184"/>
      <c r="L4" s="184"/>
      <c r="M4" s="184"/>
      <c r="N4" s="184"/>
      <c r="W4" s="25"/>
      <c r="X4" s="25"/>
      <c r="Y4" s="25"/>
    </row>
    <row r="5" spans="2:26" ht="15" customHeight="1" x14ac:dyDescent="0.25">
      <c r="B5" s="181" t="s">
        <v>344</v>
      </c>
      <c r="C5" s="150"/>
      <c r="D5" s="185"/>
      <c r="E5" t="s">
        <v>64</v>
      </c>
      <c r="F5" s="185"/>
      <c r="G5" s="185"/>
      <c r="H5" s="185"/>
      <c r="I5" s="185"/>
      <c r="J5" s="185"/>
      <c r="K5" s="185"/>
      <c r="L5" s="185"/>
      <c r="M5" s="185"/>
      <c r="N5" s="185"/>
      <c r="Z5" s="25"/>
    </row>
    <row r="6" spans="2:26" ht="13.5" customHeight="1" x14ac:dyDescent="0.25">
      <c r="B6" s="181" t="s">
        <v>304</v>
      </c>
      <c r="C6" s="178"/>
      <c r="D6" s="186"/>
      <c r="E6" s="187" t="s">
        <v>297</v>
      </c>
      <c r="F6" s="186"/>
      <c r="G6" s="186"/>
      <c r="H6" s="186"/>
      <c r="I6" s="186"/>
      <c r="J6" s="186"/>
      <c r="K6" s="186"/>
      <c r="L6" s="186"/>
      <c r="M6" s="186"/>
      <c r="N6" s="186"/>
      <c r="Z6" s="25"/>
    </row>
    <row r="7" spans="2:26" ht="13.5" customHeight="1" thickBot="1" x14ac:dyDescent="0.3">
      <c r="B7" s="181" t="s">
        <v>65</v>
      </c>
      <c r="C7" s="188" t="str">
        <f>IF(C5&lt;35,"1","2")</f>
        <v>1</v>
      </c>
      <c r="D7" s="186"/>
      <c r="E7" s="187"/>
      <c r="F7" s="186"/>
      <c r="G7" s="186"/>
      <c r="H7" s="186"/>
      <c r="I7" s="186"/>
      <c r="J7" s="186"/>
      <c r="K7" s="186"/>
      <c r="L7" s="186"/>
      <c r="M7" s="186"/>
      <c r="N7" s="186"/>
      <c r="Z7" s="25"/>
    </row>
    <row r="8" spans="2:26" ht="13.5" customHeight="1" thickBot="1" x14ac:dyDescent="0.3">
      <c r="B8" s="181" t="s">
        <v>303</v>
      </c>
      <c r="C8" s="188" t="str">
        <f>IF(C6&gt;0,"3",C7)</f>
        <v>1</v>
      </c>
      <c r="D8" s="186"/>
      <c r="E8" s="187"/>
      <c r="F8" s="186"/>
      <c r="G8" s="186"/>
      <c r="H8" s="186"/>
      <c r="I8" s="186"/>
      <c r="J8" s="186"/>
      <c r="K8" s="186"/>
      <c r="L8" s="186"/>
      <c r="M8" s="186"/>
      <c r="N8" s="186"/>
      <c r="O8" s="252" t="s">
        <v>66</v>
      </c>
      <c r="P8" s="253"/>
      <c r="Z8" s="25"/>
    </row>
    <row r="9" spans="2:26" ht="24" customHeight="1" thickBot="1" x14ac:dyDescent="0.3">
      <c r="D9" s="186"/>
      <c r="E9" s="186"/>
      <c r="F9" s="186"/>
      <c r="G9" s="186"/>
      <c r="H9" s="186"/>
      <c r="I9" s="186"/>
      <c r="J9" s="186"/>
      <c r="K9" s="186"/>
      <c r="L9" s="186"/>
      <c r="M9" s="186"/>
      <c r="N9" s="186"/>
      <c r="O9" s="139"/>
      <c r="P9" s="140"/>
    </row>
    <row r="10" spans="2:26" ht="16.5" thickBot="1" x14ac:dyDescent="0.3">
      <c r="C10" s="189" t="s">
        <v>67</v>
      </c>
      <c r="D10" s="251" t="s">
        <v>68</v>
      </c>
      <c r="E10" s="248"/>
      <c r="F10" s="248"/>
      <c r="G10" s="248"/>
      <c r="H10" s="248"/>
      <c r="I10" s="248"/>
      <c r="J10" s="249"/>
      <c r="K10" s="248" t="s">
        <v>69</v>
      </c>
      <c r="L10" s="249"/>
      <c r="M10" s="191" t="s">
        <v>280</v>
      </c>
      <c r="N10" s="190" t="s">
        <v>306</v>
      </c>
      <c r="O10" s="189" t="s">
        <v>289</v>
      </c>
      <c r="P10" s="192" t="s">
        <v>289</v>
      </c>
    </row>
    <row r="11" spans="2:26" s="25" customFormat="1" ht="24" customHeight="1" x14ac:dyDescent="0.25">
      <c r="B11" s="28" t="s">
        <v>71</v>
      </c>
      <c r="C11" s="62"/>
      <c r="D11" s="143"/>
      <c r="E11" s="119"/>
      <c r="F11" s="119"/>
      <c r="G11" s="119"/>
      <c r="H11" s="119"/>
      <c r="I11" s="119"/>
      <c r="J11" s="141"/>
      <c r="K11" s="143"/>
      <c r="L11" s="62"/>
      <c r="M11" s="168"/>
      <c r="N11" s="163"/>
      <c r="O11" s="143"/>
      <c r="P11" s="143"/>
      <c r="T11"/>
      <c r="U11"/>
      <c r="V11"/>
      <c r="W11"/>
      <c r="X11"/>
    </row>
    <row r="12" spans="2:26" s="25" customFormat="1" ht="32.25" customHeight="1" x14ac:dyDescent="0.25">
      <c r="B12" s="26" t="s">
        <v>346</v>
      </c>
      <c r="C12" s="193"/>
      <c r="D12" s="146"/>
      <c r="E12" s="63"/>
      <c r="F12" s="63"/>
      <c r="G12" s="63"/>
      <c r="H12" s="63"/>
      <c r="I12" s="63"/>
      <c r="J12" s="142"/>
      <c r="K12" s="144"/>
      <c r="L12" s="64"/>
      <c r="M12" s="169"/>
      <c r="N12" s="164"/>
      <c r="O12" s="144"/>
      <c r="P12" s="144"/>
      <c r="U12"/>
      <c r="V12"/>
      <c r="W12"/>
      <c r="X12"/>
    </row>
    <row r="13" spans="2:26" s="25" customFormat="1" ht="28.5" customHeight="1" thickBot="1" x14ac:dyDescent="0.3">
      <c r="B13" s="24" t="s">
        <v>73</v>
      </c>
      <c r="C13" s="64"/>
      <c r="D13" s="145"/>
      <c r="E13" s="148"/>
      <c r="F13" s="148"/>
      <c r="G13" s="148"/>
      <c r="H13" s="148"/>
      <c r="I13" s="148"/>
      <c r="J13" s="147"/>
      <c r="K13" s="145"/>
      <c r="L13" s="162"/>
      <c r="M13" s="170"/>
      <c r="N13" s="165"/>
      <c r="O13" s="145"/>
      <c r="P13" s="145"/>
      <c r="U13"/>
      <c r="V13"/>
      <c r="W13"/>
      <c r="X13"/>
    </row>
    <row r="14" spans="2:26" ht="17.25" hidden="1" x14ac:dyDescent="0.25">
      <c r="B14" s="194" t="s">
        <v>74</v>
      </c>
      <c r="C14" s="195"/>
      <c r="D14" s="235">
        <f>SUMIFS(Fees!$E:$E,Fees!$A:$A,D11,Fees!$C:$C,'SVT Calculator'!$C$7,Fees!$B:$B,'SVT Calculator'!D13,Fees!$D:$D,'SVT Calculator'!D12)</f>
        <v>0</v>
      </c>
      <c r="E14" s="236">
        <f>SUMIFS(Fees!$E:$E,Fees!$A:$A,E11,Fees!$C:$C,'SVT Calculator'!$C$7,Fees!$B:$B,'SVT Calculator'!E13,Fees!$D:$D,'SVT Calculator'!E12)</f>
        <v>0</v>
      </c>
      <c r="F14" s="236">
        <f>SUMIFS(Fees!$E:$E,Fees!$A:$A,F11,Fees!$C:$C,'SVT Calculator'!$C$7,Fees!$B:$B,'SVT Calculator'!F13,Fees!$D:$D,'SVT Calculator'!F12)</f>
        <v>0</v>
      </c>
      <c r="G14" s="236">
        <f>SUMIFS(Fees!$E:$E,Fees!$A:$A,G11,Fees!$C:$C,'SVT Calculator'!$C$7,Fees!$B:$B,'SVT Calculator'!G13,Fees!$D:$D,'SVT Calculator'!G12)</f>
        <v>0</v>
      </c>
      <c r="H14" s="236">
        <f>SUMIFS(Fees!$E:$E,Fees!$A:$A,H11,Fees!$C:$C,'SVT Calculator'!$C$7,Fees!$B:$B,'SVT Calculator'!H13,Fees!$D:$D,'SVT Calculator'!H12)</f>
        <v>0</v>
      </c>
      <c r="I14" s="236">
        <f>SUMIFS(Fees!$E:$E,Fees!$A:$A,I11,Fees!$C:$C,'SVT Calculator'!$C$7,Fees!$B:$B,'SVT Calculator'!I13,Fees!$D:$D,'SVT Calculator'!I12)</f>
        <v>0</v>
      </c>
      <c r="J14" s="237">
        <f>SUMIFS(Fees!$E:$E,Fees!$A:$A,J11,Fees!$C:$C,'SVT Calculator'!$C$7,Fees!$B:$B,'SVT Calculator'!J13,Fees!$D:$D,'SVT Calculator'!J12)</f>
        <v>0</v>
      </c>
      <c r="K14" s="196"/>
      <c r="L14" s="197"/>
      <c r="M14" s="238">
        <f>SUMIFS(Fees!$N:$N,Fees!$J:$J,M11,Fees!$L:$L,'SVT Calculator'!$C$7,Fees!$K:$K,'SVT Calculator'!M13,Fees!$M:$M,'SVT Calculator'!M12)</f>
        <v>0</v>
      </c>
      <c r="N14" s="239">
        <f>SUMIFS(Fees!$E:$E,Fees!$A:$A,N11,Fees!$C:$C,'SVT Calculator'!$C$8,Fees!$B:$B,'SVT Calculator'!N13,Fees!$D:$D,'SVT Calculator'!N12)</f>
        <v>0</v>
      </c>
      <c r="O14" s="240">
        <f>SUMIFS(Fees!$U:$U,Fees!$Q:$Q,O11,Fees!$S:$S,'SVT Calculator'!$C$7,Fees!$R:$R,'SVT Calculator'!O13,Fees!$T:$T,'SVT Calculator'!O12)</f>
        <v>0</v>
      </c>
      <c r="P14" s="241">
        <f>SUMIFS(Fees!$U:$U,Fees!$Q:$Q,P11,Fees!$S:$S,'SVT Calculator'!$C$7,Fees!$R:$R,'SVT Calculator'!P13,Fees!$T:$T,'SVT Calculator'!P12)</f>
        <v>0</v>
      </c>
      <c r="R14" s="198"/>
      <c r="S14" s="199"/>
      <c r="T14" s="25"/>
    </row>
    <row r="15" spans="2:26" x14ac:dyDescent="0.25">
      <c r="B15" s="194" t="s">
        <v>28</v>
      </c>
      <c r="C15" s="200">
        <f>C4</f>
        <v>0</v>
      </c>
      <c r="D15" s="242">
        <f>IF((D$14*$C$4)&lt;(SUMIFS(Fees!$F:$F,Fees!$A:$A,D11,Fees!$C:$C,'SVT Calculator'!$C$7,Fees!$B:$B,'SVT Calculator'!D13,Fees!$D:$D,'SVT Calculator'!D12)),(SUMIFS(Fees!$F:$F,Fees!$A:$A,D11,Fees!$C:$C,'SVT Calculator'!$C$7,Fees!$B:$B,'SVT Calculator'!D13,Fees!$D:$D,'SVT Calculator'!D12)),IF((D$14*$C$4)&gt;(SUMIFS(Fees!$G:$G,Fees!$A:$A,D11,Fees!$C:$C,'SVT Calculator'!$C$7,Fees!$B:$B,'SVT Calculator'!D13,Fees!$D:$D,'SVT Calculator'!D12)),(SUMIFS(Fees!$G:$G,Fees!$A:$A,D11,Fees!$C:$C,'SVT Calculator'!$C$7,Fees!$B:$B,'SVT Calculator'!D13,Fees!$D:$D,'SVT Calculator'!D12)),(D$14*$C$4)))</f>
        <v>0</v>
      </c>
      <c r="E15" s="243">
        <f>IF((E$14*$C$4)&lt;(SUMIFS(Fees!$F:$F,Fees!$A:$A,E11,Fees!$C:$C,'SVT Calculator'!$C$7,Fees!$B:$B,'SVT Calculator'!E13,Fees!$D:$D,'SVT Calculator'!E12)),(SUMIFS(Fees!$F:$F,Fees!$A:$A,E11,Fees!$C:$C,'SVT Calculator'!$C$7,Fees!$B:$B,'SVT Calculator'!E13,Fees!$D:$D,'SVT Calculator'!E12)),IF((E$14*$C$4)&gt;(SUMIFS(Fees!$G:$G,Fees!$A:$A,E11,Fees!$C:$C,'SVT Calculator'!$C$7,Fees!$B:$B,'SVT Calculator'!E13,Fees!$D:$D,'SVT Calculator'!E12)),(SUMIFS(Fees!$G:$G,Fees!$A:$A,E11,Fees!$C:$C,'SVT Calculator'!$C$7,Fees!$B:$B,'SVT Calculator'!E13,Fees!$D:$D,'SVT Calculator'!E12)),(E$14*$C$4)))</f>
        <v>0</v>
      </c>
      <c r="F15" s="243">
        <f>IF((F$14*$C$4)&lt;(SUMIFS(Fees!$F:$F,Fees!$A:$A,F11,Fees!$C:$C,'SVT Calculator'!$C$7,Fees!$B:$B,'SVT Calculator'!F13,Fees!$D:$D,'SVT Calculator'!F12)),(SUMIFS(Fees!$F:$F,Fees!$A:$A,F11,Fees!$C:$C,'SVT Calculator'!$C$7,Fees!$B:$B,'SVT Calculator'!F13,Fees!$D:$D,'SVT Calculator'!F12)),IF((F$14*$C$4)&gt;(SUMIFS(Fees!$G:$G,Fees!$A:$A,F11,Fees!$C:$C,'SVT Calculator'!$C$7,Fees!$B:$B,'SVT Calculator'!F13,Fees!$D:$D,'SVT Calculator'!F12)),(SUMIFS(Fees!$G:$G,Fees!$A:$A,F11,Fees!$C:$C,'SVT Calculator'!$C$7,Fees!$B:$B,'SVT Calculator'!F13,Fees!$D:$D,'SVT Calculator'!F12)),(F$14*$C$4)))</f>
        <v>0</v>
      </c>
      <c r="G15" s="243">
        <f>IF((G$14*$C$4)&lt;(SUMIFS(Fees!$F:$F,Fees!$A:$A,G11,Fees!$C:$C,'SVT Calculator'!$C$7,Fees!$B:$B,'SVT Calculator'!G13,Fees!$D:$D,'SVT Calculator'!G12)),(SUMIFS(Fees!$F:$F,Fees!$A:$A,G11,Fees!$C:$C,'SVT Calculator'!$C$7,Fees!$B:$B,'SVT Calculator'!G13,Fees!$D:$D,'SVT Calculator'!G12)),IF((G$14*$C$4)&gt;(SUMIFS(Fees!$G:$G,Fees!$A:$A,G11,Fees!$C:$C,'SVT Calculator'!$C$7,Fees!$B:$B,'SVT Calculator'!G13,Fees!$D:$D,'SVT Calculator'!G12)),(SUMIFS(Fees!$G:$G,Fees!$A:$A,G11,Fees!$C:$C,'SVT Calculator'!$C$7,Fees!$B:$B,'SVT Calculator'!G13,Fees!$D:$D,'SVT Calculator'!G12)),(G$14*$C$4)))</f>
        <v>0</v>
      </c>
      <c r="H15" s="243">
        <f>IF((H$14*$C$4)&lt;(SUMIFS(Fees!$F:$F,Fees!$A:$A,H11,Fees!$C:$C,'SVT Calculator'!$C$7,Fees!$B:$B,'SVT Calculator'!H13,Fees!$D:$D,'SVT Calculator'!H12)),(SUMIFS(Fees!$F:$F,Fees!$A:$A,H11,Fees!$C:$C,'SVT Calculator'!$C$7,Fees!$B:$B,'SVT Calculator'!H13,Fees!$D:$D,'SVT Calculator'!H12)),IF((H$14*$C$4)&gt;(SUMIFS(Fees!$G:$G,Fees!$A:$A,H11,Fees!$C:$C,'SVT Calculator'!$C$7,Fees!$B:$B,'SVT Calculator'!H13,Fees!$D:$D,'SVT Calculator'!H12)),(SUMIFS(Fees!$G:$G,Fees!$A:$A,H11,Fees!$C:$C,'SVT Calculator'!$C$7,Fees!$B:$B,'SVT Calculator'!H13,Fees!$D:$D,'SVT Calculator'!H12)),(H$14*$C$4)))</f>
        <v>0</v>
      </c>
      <c r="I15" s="243">
        <f>IF((I$14*$C$4)&lt;(SUMIFS(Fees!$F:$F,Fees!$A:$A,I11,Fees!$C:$C,'SVT Calculator'!$C$7,Fees!$B:$B,'SVT Calculator'!I13,Fees!$D:$D,'SVT Calculator'!I12)),(SUMIFS(Fees!$F:$F,Fees!$A:$A,I11,Fees!$C:$C,'SVT Calculator'!$C$7,Fees!$B:$B,'SVT Calculator'!I13,Fees!$D:$D,'SVT Calculator'!I12)),IF((I$14*$C$4)&gt;(SUMIFS(Fees!$G:$G,Fees!$A:$A,I11,Fees!$C:$C,'SVT Calculator'!$C$7,Fees!$B:$B,'SVT Calculator'!I13,Fees!$D:$D,'SVT Calculator'!I12)),(SUMIFS(Fees!$G:$G,Fees!$A:$A,I11,Fees!$C:$C,'SVT Calculator'!$C$7,Fees!$B:$B,'SVT Calculator'!I13,Fees!$D:$D,'SVT Calculator'!I12)),(I$14*$C$4)))</f>
        <v>0</v>
      </c>
      <c r="J15" s="244">
        <f>IF((J$14*$C$4)&lt;(SUMIFS(Fees!$F:$F,Fees!$A:$A,J11,Fees!$C:$C,'SVT Calculator'!$C$7,Fees!$B:$B,'SVT Calculator'!J13,Fees!$D:$D,'SVT Calculator'!J12)),(SUMIFS(Fees!$F:$F,Fees!$A:$A,J11,Fees!$C:$C,'SVT Calculator'!$C$7,Fees!$B:$B,'SVT Calculator'!J13,Fees!$D:$D,'SVT Calculator'!J12)),IF((J$14*$C$4)&gt;(SUMIFS(Fees!$G:$G,Fees!$A:$A,J11,Fees!$C:$C,'SVT Calculator'!$C$7,Fees!$B:$B,'SVT Calculator'!J13,Fees!$D:$D,'SVT Calculator'!J12)),(SUMIFS(Fees!$G:$G,Fees!$A:$A,J11,Fees!$C:$C,'SVT Calculator'!$C$7,Fees!$B:$B,'SVT Calculator'!J13,Fees!$D:$D,'SVT Calculator'!J12)),(J$14*$C$4)))</f>
        <v>0</v>
      </c>
      <c r="K15" s="161"/>
      <c r="L15" s="166"/>
      <c r="M15" s="245">
        <f>M14*C5</f>
        <v>0</v>
      </c>
      <c r="N15" s="246">
        <f>IF((N$14*$C$4)&lt;(SUMIFS(Fees!$F:$F,Fees!$A:$A,N11,Fees!$C:$C,'SVT Calculator'!$C$8,Fees!$B:$B,'SVT Calculator'!N13,Fees!$D:$D,'SVT Calculator'!N12)),(SUMIFS(Fees!$F:$F,Fees!$A:$A,N11,Fees!$C:$C,'SVT Calculator'!$C$8,Fees!$B:$B,'SVT Calculator'!N13,Fees!$D:$D,'SVT Calculator'!N12)),IF((N$14*$C$4)&gt;(SUMIFS(Fees!$G:$G,Fees!$A:$A,N11,Fees!$C:$C,'SVT Calculator'!$C$8,Fees!$B:$B,'SVT Calculator'!N13,Fees!$D:$D,'SVT Calculator'!N12)),(SUMIFS(Fees!$G:$G,Fees!$A:$A,N11,Fees!$C:$C,'SVT Calculator'!$C$8,Fees!$B:$B,'SVT Calculator'!N13,Fees!$D:$D,'SVT Calculator'!N12)),(N$14*$C$4)))</f>
        <v>0</v>
      </c>
      <c r="O15" s="247">
        <f>$O$14*$O$9</f>
        <v>0</v>
      </c>
      <c r="P15" s="245">
        <f>$P$14*$P$9</f>
        <v>0</v>
      </c>
      <c r="R15" s="4"/>
    </row>
    <row r="16" spans="2:26" ht="18" thickBot="1" x14ac:dyDescent="0.3">
      <c r="B16" s="156" t="s">
        <v>30</v>
      </c>
      <c r="C16" s="201">
        <f>SUMIFS('C Data'!B:B,'C Data'!$A:$A,$C$13)*($C$15/1000000)</f>
        <v>0</v>
      </c>
      <c r="D16" s="202"/>
      <c r="E16" s="203"/>
      <c r="F16" s="203"/>
      <c r="G16" s="203"/>
      <c r="H16" s="203"/>
      <c r="I16" s="203"/>
      <c r="J16" s="204"/>
      <c r="K16" s="203"/>
      <c r="L16" s="204"/>
      <c r="M16" s="204"/>
      <c r="N16" s="203"/>
      <c r="O16" s="203"/>
      <c r="P16" s="204"/>
      <c r="R16" s="4"/>
    </row>
    <row r="17" spans="2:18" x14ac:dyDescent="0.25">
      <c r="B17" s="156" t="s">
        <v>34</v>
      </c>
      <c r="C17" s="205">
        <f>SUMIFS('C Data'!C:C,'C Data'!$A:$A,$C$13)*($C$15/1000000)</f>
        <v>0</v>
      </c>
      <c r="D17" s="206">
        <f>SUMIFS('PS data'!$B:$B,'PS data'!$A:$A,D$13)*(D$15/10000)</f>
        <v>0</v>
      </c>
      <c r="E17" s="207">
        <f>SUMIFS('PS data'!$B:$B,'PS data'!$A:$A,E$13)*(E$15/10000)</f>
        <v>0</v>
      </c>
      <c r="F17" s="207">
        <f>SUMIFS('PS data'!$B:$B,'PS data'!$A:$A,F$13)*(F$15/10000)</f>
        <v>0</v>
      </c>
      <c r="G17" s="207">
        <f>SUMIFS('PS data'!$B:$B,'PS data'!$A:$A,G$13)*(G$15/10000)</f>
        <v>0</v>
      </c>
      <c r="H17" s="207">
        <f>SUMIFS('PS data'!$B:$B,'PS data'!$A:$A,H$13)*(H$15/10000)</f>
        <v>0</v>
      </c>
      <c r="I17" s="207">
        <f>SUMIFS('PS data'!$B:$B,'PS data'!$A:$A,I$13)*(I$15/10000)</f>
        <v>0</v>
      </c>
      <c r="J17" s="208">
        <f>SUMIFS('PS data'!$B:$B,'PS data'!$A:$A,J$13)*(J$15/10000)</f>
        <v>0</v>
      </c>
      <c r="K17" s="209">
        <f>SUMIFS('PS data'!$B:$B,'PS data'!$A:$A,K$13)*(K$15/10000)</f>
        <v>0</v>
      </c>
      <c r="L17" s="208">
        <f>SUMIFS('PS data'!$B:$B,'PS data'!$A:$A,L$13)*(L$15/10000)</f>
        <v>0</v>
      </c>
      <c r="M17" s="210">
        <f>SUMIFS('PS data'!$B:$B,'PS data'!$A:$A,M$13)*(M$15/10000)</f>
        <v>0</v>
      </c>
      <c r="N17" s="210">
        <f>SUMIFS('PS data'!$B:$B,'PS data'!$A:$A,N$13)*(N$15/10000)</f>
        <v>0</v>
      </c>
      <c r="O17" s="209">
        <f>SUMIFS('PS data'!$B:$B,'PS data'!$A:$A,O$13)*(O$15/10000)</f>
        <v>0</v>
      </c>
      <c r="P17" s="208">
        <f>SUMIFS('PS data'!$B:$B,'PS data'!$A:$A,P$13)*(P$15/10000)</f>
        <v>0</v>
      </c>
      <c r="R17" s="4"/>
    </row>
    <row r="18" spans="2:18" x14ac:dyDescent="0.25">
      <c r="B18" s="156" t="s">
        <v>46</v>
      </c>
      <c r="C18" s="205">
        <f>SUMIFS('C Data'!D:D,'C Data'!$A:$A,$C$13)*($C$15/1000000)</f>
        <v>0</v>
      </c>
      <c r="D18" s="211">
        <f>SUMIFS('PS data'!$C:$C,'PS data'!$A:$A,D$13)*(D$15/10000)</f>
        <v>0</v>
      </c>
      <c r="E18" s="212">
        <f>SUMIFS('PS data'!$C:$C,'PS data'!$A:$A,E$13)*(E$15/10000)</f>
        <v>0</v>
      </c>
      <c r="F18" s="212">
        <f>SUMIFS('PS data'!$C:$C,'PS data'!$A:$A,F$13)*(F$15/10000)</f>
        <v>0</v>
      </c>
      <c r="G18" s="212">
        <f>SUMIFS('PS data'!$C:$C,'PS data'!$A:$A,G$13)*(G$15/10000)</f>
        <v>0</v>
      </c>
      <c r="H18" s="212">
        <f>SUMIFS('PS data'!$C:$C,'PS data'!$A:$A,H$13)*(H$15/10000)</f>
        <v>0</v>
      </c>
      <c r="I18" s="212">
        <f>SUMIFS('PS data'!$C:$C,'PS data'!$A:$A,I$13)*(I$15/10000)</f>
        <v>0</v>
      </c>
      <c r="J18" s="213">
        <f>SUMIFS('PS data'!$C:$C,'PS data'!$A:$A,J$13)*(J$15/10000)</f>
        <v>0</v>
      </c>
      <c r="K18" s="214">
        <f>SUMIFS('PS data'!$C:$C,'PS data'!$A:$A,K$13)*(K$15/10000)</f>
        <v>0</v>
      </c>
      <c r="L18" s="213">
        <f>SUMIFS('PS data'!$C:$C,'PS data'!$A:$A,L$13)*(L$15/10000)</f>
        <v>0</v>
      </c>
      <c r="M18" s="215">
        <f>SUMIFS('PS data'!$C:$C,'PS data'!$A:$A,M$13)*(M$15/10000)</f>
        <v>0</v>
      </c>
      <c r="N18" s="215">
        <f>SUMIFS('PS data'!$C:$C,'PS data'!$A:$A,N$13)*(N$15/10000)</f>
        <v>0</v>
      </c>
      <c r="O18" s="214">
        <f>SUMIFS('PS data'!$C:$C,'PS data'!$A:$A,O$13)*(O$15/10000)</f>
        <v>0</v>
      </c>
      <c r="P18" s="213">
        <f>SUMIFS('PS data'!$C:$C,'PS data'!$A:$A,P$13)*(P$15/10000)</f>
        <v>0</v>
      </c>
    </row>
    <row r="19" spans="2:18" x14ac:dyDescent="0.25">
      <c r="B19" s="156" t="s">
        <v>45</v>
      </c>
      <c r="C19" s="205">
        <f>SUMIFS('C Data'!E:E,'C Data'!$A:$A,$C$13)*($C$15/1000000)</f>
        <v>0</v>
      </c>
      <c r="D19" s="211">
        <f>SUMIFS('PS data'!$D:$D,'PS data'!$A:$A,D$13)*(D$15/10000)</f>
        <v>0</v>
      </c>
      <c r="E19" s="212">
        <f>SUMIFS('PS data'!$D:$D,'PS data'!$A:$A,E$13)*(E$15/10000)</f>
        <v>0</v>
      </c>
      <c r="F19" s="212">
        <f>SUMIFS('PS data'!$D:$D,'PS data'!$A:$A,F$13)*(F$15/10000)</f>
        <v>0</v>
      </c>
      <c r="G19" s="212">
        <f>SUMIFS('PS data'!$D:$D,'PS data'!$A:$A,G$13)*(G$15/10000)</f>
        <v>0</v>
      </c>
      <c r="H19" s="212">
        <f>SUMIFS('PS data'!$D:$D,'PS data'!$A:$A,H$13)*(H$15/10000)</f>
        <v>0</v>
      </c>
      <c r="I19" s="212">
        <f>SUMIFS('PS data'!$D:$D,'PS data'!$A:$A,I$13)*(I$15/10000)</f>
        <v>0</v>
      </c>
      <c r="J19" s="213">
        <f>SUMIFS('PS data'!$D:$D,'PS data'!$A:$A,J$13)*(J$15/10000)</f>
        <v>0</v>
      </c>
      <c r="K19" s="214">
        <f>SUMIFS('PS data'!$D:$D,'PS data'!$A:$A,K$13)*(K$15/10000)</f>
        <v>0</v>
      </c>
      <c r="L19" s="213">
        <f>SUMIFS('PS data'!$D:$D,'PS data'!$A:$A,L$13)*(L$15/10000)</f>
        <v>0</v>
      </c>
      <c r="M19" s="215">
        <f>SUMIFS('PS data'!$D:$D,'PS data'!$A:$A,M$13)*(M$15/10000)</f>
        <v>0</v>
      </c>
      <c r="N19" s="215">
        <f>SUMIFS('PS data'!$D:$D,'PS data'!$A:$A,N$13)*(N$15/10000)</f>
        <v>0</v>
      </c>
      <c r="O19" s="214">
        <f>SUMIFS('PS data'!$D:$D,'PS data'!$A:$A,O$13)*(O$15/10000)</f>
        <v>0</v>
      </c>
      <c r="P19" s="213">
        <f>SUMIFS('PS data'!$D:$D,'PS data'!$A:$A,P$13)*(P$15/10000)</f>
        <v>0</v>
      </c>
    </row>
    <row r="20" spans="2:18" x14ac:dyDescent="0.25">
      <c r="B20" s="156" t="s">
        <v>55</v>
      </c>
      <c r="C20" s="205">
        <f>SUMIFS('C Data'!F:F,'C Data'!$A:$A,$C$13)*($C$15/1000000)</f>
        <v>0</v>
      </c>
      <c r="D20" s="211">
        <f>SUMIFS('PS data'!$E:$E,'PS data'!$A:$A,D$13)*(D$15/10000)</f>
        <v>0</v>
      </c>
      <c r="E20" s="212">
        <f>SUMIFS('PS data'!$E:$E,'PS data'!$A:$A,E$13)*(E$15/10000)</f>
        <v>0</v>
      </c>
      <c r="F20" s="212">
        <f>SUMIFS('PS data'!$E:$E,'PS data'!$A:$A,F$13)*(F$15/10000)</f>
        <v>0</v>
      </c>
      <c r="G20" s="212">
        <f>SUMIFS('PS data'!$E:$E,'PS data'!$A:$A,G$13)*(G$15/10000)</f>
        <v>0</v>
      </c>
      <c r="H20" s="212">
        <f>SUMIFS('PS data'!$E:$E,'PS data'!$A:$A,H$13)*(H$15/10000)</f>
        <v>0</v>
      </c>
      <c r="I20" s="212">
        <f>SUMIFS('PS data'!$E:$E,'PS data'!$A:$A,I$13)*(I$15/10000)</f>
        <v>0</v>
      </c>
      <c r="J20" s="213">
        <f>SUMIFS('PS data'!$E:$E,'PS data'!$A:$A,J$13)*(J$15/10000)</f>
        <v>0</v>
      </c>
      <c r="K20" s="214">
        <f>SUMIFS('PS data'!$E:$E,'PS data'!$A:$A,K$13)*(K$15/10000)</f>
        <v>0</v>
      </c>
      <c r="L20" s="213">
        <f>SUMIFS('PS data'!$E:$E,'PS data'!$A:$A,L$13)*(L$15/10000)</f>
        <v>0</v>
      </c>
      <c r="M20" s="215">
        <f>SUMIFS('PS data'!$E:$E,'PS data'!$A:$A,M$13)*(M$15/10000)</f>
        <v>0</v>
      </c>
      <c r="N20" s="215">
        <f>SUMIFS('PS data'!$E:$E,'PS data'!$A:$A,N$13)*(N$15/10000)</f>
        <v>0</v>
      </c>
      <c r="O20" s="214">
        <f>SUMIFS('PS data'!$E:$E,'PS data'!$A:$A,O$13)*(O$15/10000)</f>
        <v>0</v>
      </c>
      <c r="P20" s="213">
        <f>SUMIFS('PS data'!$E:$E,'PS data'!$A:$A,P$13)*(P$15/10000)</f>
        <v>0</v>
      </c>
    </row>
    <row r="21" spans="2:18" x14ac:dyDescent="0.25">
      <c r="B21" s="156" t="s">
        <v>130</v>
      </c>
      <c r="C21" s="205">
        <f>SUMIFS('C Data'!G:G,'C Data'!$A:$A,$C$13)*($C$15/1000000)</f>
        <v>0</v>
      </c>
      <c r="D21" s="211">
        <f>SUMIFS('PS data'!$F:$F,'PS data'!$A:$A,D$13)*(D$15/10000)</f>
        <v>0</v>
      </c>
      <c r="E21" s="212">
        <f>SUMIFS('PS data'!$F:$F,'PS data'!$A:$A,E$13)*(E$15/10000)</f>
        <v>0</v>
      </c>
      <c r="F21" s="212">
        <f>SUMIFS('PS data'!$F:$F,'PS data'!$A:$A,F$13)*(F$15/10000)</f>
        <v>0</v>
      </c>
      <c r="G21" s="212">
        <f>SUMIFS('PS data'!$F:$F,'PS data'!$A:$A,G$13)*(G$15/10000)</f>
        <v>0</v>
      </c>
      <c r="H21" s="212">
        <f>SUMIFS('PS data'!$F:$F,'PS data'!$A:$A,H$13)*(H$15/10000)</f>
        <v>0</v>
      </c>
      <c r="I21" s="212">
        <f>SUMIFS('PS data'!$F:$F,'PS data'!$A:$A,I$13)*(I$15/10000)</f>
        <v>0</v>
      </c>
      <c r="J21" s="213">
        <f>SUMIFS('PS data'!$F:$F,'PS data'!$A:$A,J$13)*(J$15/10000)</f>
        <v>0</v>
      </c>
      <c r="K21" s="214">
        <f>SUMIFS('PS data'!$F:$F,'PS data'!$A:$A,K$13)*(K$15/10000)</f>
        <v>0</v>
      </c>
      <c r="L21" s="213">
        <f>SUMIFS('PS data'!$F:$F,'PS data'!$A:$A,L$13)*(L$15/10000)</f>
        <v>0</v>
      </c>
      <c r="M21" s="215">
        <f>SUMIFS('PS data'!$F:$F,'PS data'!$A:$A,M$13)*(M$15/10000)</f>
        <v>0</v>
      </c>
      <c r="N21" s="215">
        <f>SUMIFS('PS data'!$F:$F,'PS data'!$A:$A,N$13)*(N$15/10000)</f>
        <v>0</v>
      </c>
      <c r="O21" s="214">
        <f>SUMIFS('PS data'!$F:$F,'PS data'!$A:$A,O$13)*(O$15/10000)</f>
        <v>0</v>
      </c>
      <c r="P21" s="213">
        <f>SUMIFS('PS data'!$F:$F,'PS data'!$A:$A,P$13)*(P$15/10000)</f>
        <v>0</v>
      </c>
    </row>
    <row r="22" spans="2:18" x14ac:dyDescent="0.25">
      <c r="B22" s="156" t="s">
        <v>131</v>
      </c>
      <c r="C22" s="205">
        <f>SUMIFS('C Data'!H:H,'C Data'!$A:$A,$C$13)*($C$15/1000000)</f>
        <v>0</v>
      </c>
      <c r="D22" s="211">
        <f>SUMIFS('PS data'!$G:$G,'PS data'!$A:$A,D$13)*(D$15/10000)</f>
        <v>0</v>
      </c>
      <c r="E22" s="212">
        <f>SUMIFS('PS data'!$G:$G,'PS data'!$A:$A,E$13)*(E$15/10000)</f>
        <v>0</v>
      </c>
      <c r="F22" s="212">
        <f>SUMIFS('PS data'!$G:$G,'PS data'!$A:$A,F$13)*(F$15/10000)</f>
        <v>0</v>
      </c>
      <c r="G22" s="212">
        <f>SUMIFS('PS data'!$G:$G,'PS data'!$A:$A,G$13)*(G$15/10000)</f>
        <v>0</v>
      </c>
      <c r="H22" s="212">
        <f>SUMIFS('PS data'!$G:$G,'PS data'!$A:$A,H$13)*(H$15/10000)</f>
        <v>0</v>
      </c>
      <c r="I22" s="212">
        <f>SUMIFS('PS data'!$G:$G,'PS data'!$A:$A,I$13)*(I$15/10000)</f>
        <v>0</v>
      </c>
      <c r="J22" s="213">
        <f>SUMIFS('PS data'!$G:$G,'PS data'!$A:$A,J$13)*(J$15/10000)</f>
        <v>0</v>
      </c>
      <c r="K22" s="214">
        <f>SUMIFS('PS data'!$G:$G,'PS data'!$A:$A,K$13)*(K$15/10000)</f>
        <v>0</v>
      </c>
      <c r="L22" s="213">
        <f>SUMIFS('PS data'!$G:$G,'PS data'!$A:$A,L$13)*(L$15/10000)</f>
        <v>0</v>
      </c>
      <c r="M22" s="215">
        <f>SUMIFS('PS data'!$G:$G,'PS data'!$A:$A,M$13)*(M$15/10000)</f>
        <v>0</v>
      </c>
      <c r="N22" s="215">
        <f>SUMIFS('PS data'!$G:$G,'PS data'!$A:$A,N$13)*(N$15/10000)</f>
        <v>0</v>
      </c>
      <c r="O22" s="214">
        <f>SUMIFS('PS data'!$G:$G,'PS data'!$A:$A,O$13)*(O$15/10000)</f>
        <v>0</v>
      </c>
      <c r="P22" s="213">
        <f>SUMIFS('PS data'!$G:$G,'PS data'!$A:$A,P$13)*(P$15/10000)</f>
        <v>0</v>
      </c>
    </row>
    <row r="23" spans="2:18" x14ac:dyDescent="0.25">
      <c r="B23" s="156" t="s">
        <v>53</v>
      </c>
      <c r="C23" s="205">
        <f>SUMIFS('C Data'!I:I,'C Data'!$A:$A,$C$13)*($C$15/1000000)</f>
        <v>0</v>
      </c>
      <c r="D23" s="211">
        <f>SUMIFS('PS data'!$H:$H,'PS data'!$A:$A,D$13)*(D$15/10000)</f>
        <v>0</v>
      </c>
      <c r="E23" s="212">
        <f>SUMIFS('PS data'!$H:$H,'PS data'!$A:$A,E$13)*(E$15/10000)</f>
        <v>0</v>
      </c>
      <c r="F23" s="212">
        <f>SUMIFS('PS data'!$H:$H,'PS data'!$A:$A,F$13)*(F$15/10000)</f>
        <v>0</v>
      </c>
      <c r="G23" s="212">
        <f>SUMIFS('PS data'!$H:$H,'PS data'!$A:$A,G$13)*(G$15/10000)</f>
        <v>0</v>
      </c>
      <c r="H23" s="212">
        <f>SUMIFS('PS data'!$H:$H,'PS data'!$A:$A,H$13)*(H$15/10000)</f>
        <v>0</v>
      </c>
      <c r="I23" s="212">
        <f>SUMIFS('PS data'!$H:$H,'PS data'!$A:$A,I$13)*(I$15/10000)</f>
        <v>0</v>
      </c>
      <c r="J23" s="213">
        <f>SUMIFS('PS data'!$H:$H,'PS data'!$A:$A,J$13)*(J$15/10000)</f>
        <v>0</v>
      </c>
      <c r="K23" s="214">
        <f>SUMIFS('PS data'!$H:$H,'PS data'!$A:$A,K$13)*(K$15/10000)</f>
        <v>0</v>
      </c>
      <c r="L23" s="213">
        <f>SUMIFS('PS data'!$H:$H,'PS data'!$A:$A,L$13)*(L$15/10000)</f>
        <v>0</v>
      </c>
      <c r="M23" s="215">
        <f>SUMIFS('PS data'!$H:$H,'PS data'!$A:$A,M$13)*(M$15/10000)</f>
        <v>0</v>
      </c>
      <c r="N23" s="215">
        <f>SUMIFS('PS data'!$H:$H,'PS data'!$A:$A,N$13)*(N$15/10000)</f>
        <v>0</v>
      </c>
      <c r="O23" s="214">
        <f>SUMIFS('PS data'!$H:$H,'PS data'!$A:$A,O$13)*(O$15/10000)</f>
        <v>0</v>
      </c>
      <c r="P23" s="213">
        <f>SUMIFS('PS data'!$H:$H,'PS data'!$A:$A,P$13)*(P$15/10000)</f>
        <v>0</v>
      </c>
    </row>
    <row r="24" spans="2:18" x14ac:dyDescent="0.25">
      <c r="B24" s="156" t="s">
        <v>129</v>
      </c>
      <c r="C24" s="205">
        <f>SUMIFS('C Data'!J:J,'C Data'!$A:$A,$C$13)*($C$15/1000000)</f>
        <v>0</v>
      </c>
      <c r="D24" s="211">
        <f>SUMIFS('PS data'!$I:$I,'PS data'!$A:$A,D$13)*(D$15/10000)</f>
        <v>0</v>
      </c>
      <c r="E24" s="212">
        <f>SUMIFS('PS data'!$I:$I,'PS data'!$A:$A,E$13)*(E$15/10000)</f>
        <v>0</v>
      </c>
      <c r="F24" s="212">
        <f>SUMIFS('PS data'!$I:$I,'PS data'!$A:$A,F$13)*(F$15/10000)</f>
        <v>0</v>
      </c>
      <c r="G24" s="212">
        <f>SUMIFS('PS data'!$I:$I,'PS data'!$A:$A,G$13)*(G$15/10000)</f>
        <v>0</v>
      </c>
      <c r="H24" s="212">
        <f>SUMIFS('PS data'!$I:$I,'PS data'!$A:$A,H$13)*(H$15/10000)</f>
        <v>0</v>
      </c>
      <c r="I24" s="212">
        <f>SUMIFS('PS data'!$I:$I,'PS data'!$A:$A,I$13)*(I$15/10000)</f>
        <v>0</v>
      </c>
      <c r="J24" s="213">
        <f>SUMIFS('PS data'!$I:$I,'PS data'!$A:$A,J$13)*(J$15/10000)</f>
        <v>0</v>
      </c>
      <c r="K24" s="214">
        <f>SUMIFS('PS data'!$I:$I,'PS data'!$A:$A,K$13)*(K$15/10000)</f>
        <v>0</v>
      </c>
      <c r="L24" s="213">
        <f>SUMIFS('PS data'!$I:$I,'PS data'!$A:$A,L$13)*(L$15/10000)</f>
        <v>0</v>
      </c>
      <c r="M24" s="215">
        <f>SUMIFS('PS data'!$I:$I,'PS data'!$A:$A,M$13)*(M$15/10000)</f>
        <v>0</v>
      </c>
      <c r="N24" s="215">
        <f>SUMIFS('PS data'!$I:$I,'PS data'!$A:$A,N$13)*(N$15/10000)</f>
        <v>0</v>
      </c>
      <c r="O24" s="214">
        <f>SUMIFS('PS data'!$I:$I,'PS data'!$A:$A,O$13)*(O$15/10000)</f>
        <v>0</v>
      </c>
      <c r="P24" s="213">
        <f>SUMIFS('PS data'!$I:$I,'PS data'!$A:$A,P$13)*(P$15/10000)</f>
        <v>0</v>
      </c>
    </row>
    <row r="25" spans="2:18" x14ac:dyDescent="0.25">
      <c r="B25" s="156" t="s">
        <v>56</v>
      </c>
      <c r="C25" s="205">
        <f>SUMIFS('C Data'!K:K,'C Data'!$A:$A,$C$13)*($C$15/1000000)</f>
        <v>0</v>
      </c>
      <c r="D25" s="211">
        <f>SUMIFS('PS data'!$J:$J,'PS data'!$A:$A,D$13)*(D$15/10000)</f>
        <v>0</v>
      </c>
      <c r="E25" s="212">
        <f>SUMIFS('PS data'!$J:$J,'PS data'!$A:$A,E$13)*(E$15/10000)</f>
        <v>0</v>
      </c>
      <c r="F25" s="212">
        <f>SUMIFS('PS data'!$J:$J,'PS data'!$A:$A,F$13)*(F$15/10000)</f>
        <v>0</v>
      </c>
      <c r="G25" s="212">
        <f>SUMIFS('PS data'!$J:$J,'PS data'!$A:$A,G$13)*(G$15/10000)</f>
        <v>0</v>
      </c>
      <c r="H25" s="212">
        <f>SUMIFS('PS data'!$J:$J,'PS data'!$A:$A,H$13)*(H$15/10000)</f>
        <v>0</v>
      </c>
      <c r="I25" s="212">
        <f>SUMIFS('PS data'!$J:$J,'PS data'!$A:$A,I$13)*(I$15/10000)</f>
        <v>0</v>
      </c>
      <c r="J25" s="213">
        <f>SUMIFS('PS data'!$J:$J,'PS data'!$A:$A,J$13)*(J$15/10000)</f>
        <v>0</v>
      </c>
      <c r="K25" s="214">
        <f>SUMIFS('PS data'!$J:$J,'PS data'!$A:$A,K$13)*(K$15/10000)</f>
        <v>0</v>
      </c>
      <c r="L25" s="213">
        <f>SUMIFS('PS data'!$J:$J,'PS data'!$A:$A,L$13)*(L$15/10000)</f>
        <v>0</v>
      </c>
      <c r="M25" s="215">
        <f>SUMIFS('PS data'!$J:$J,'PS data'!$A:$A,M$13)*(M$15/10000)</f>
        <v>0</v>
      </c>
      <c r="N25" s="215">
        <f>SUMIFS('PS data'!$J:$J,'PS data'!$A:$A,N$13)*(N$15/10000)</f>
        <v>0</v>
      </c>
      <c r="O25" s="214">
        <f>SUMIFS('PS data'!$J:$J,'PS data'!$A:$A,O$13)*(O$15/10000)</f>
        <v>0</v>
      </c>
      <c r="P25" s="213">
        <f>SUMIFS('PS data'!$J:$J,'PS data'!$A:$A,P$13)*(P$15/10000)</f>
        <v>0</v>
      </c>
    </row>
    <row r="26" spans="2:18" x14ac:dyDescent="0.25">
      <c r="B26" s="156" t="s">
        <v>54</v>
      </c>
      <c r="C26" s="205">
        <f>SUMIFS('C Data'!L:L,'C Data'!$A:$A,$C$13)*($C$15/1000000)</f>
        <v>0</v>
      </c>
      <c r="D26" s="211">
        <f>SUMIFS('PS data'!$K:$K,'PS data'!$A:$A,D$13)*(D$15/10000)</f>
        <v>0</v>
      </c>
      <c r="E26" s="212">
        <f>SUMIFS('PS data'!$K:$K,'PS data'!$A:$A,E$13)*(E$15/10000)</f>
        <v>0</v>
      </c>
      <c r="F26" s="212">
        <f>SUMIFS('PS data'!$K:$K,'PS data'!$A:$A,F$13)*(F$15/10000)</f>
        <v>0</v>
      </c>
      <c r="G26" s="212">
        <f>SUMIFS('PS data'!$K:$K,'PS data'!$A:$A,G$13)*(G$15/10000)</f>
        <v>0</v>
      </c>
      <c r="H26" s="212">
        <f>SUMIFS('PS data'!$K:$K,'PS data'!$A:$A,H$13)*(H$15/10000)</f>
        <v>0</v>
      </c>
      <c r="I26" s="212">
        <f>SUMIFS('PS data'!$K:$K,'PS data'!$A:$A,I$13)*(I$15/10000)</f>
        <v>0</v>
      </c>
      <c r="J26" s="213">
        <f>SUMIFS('PS data'!$K:$K,'PS data'!$A:$A,J$13)*(J$15/10000)</f>
        <v>0</v>
      </c>
      <c r="K26" s="214">
        <f>SUMIFS('PS data'!$K:$K,'PS data'!$A:$A,K$13)*(K$15/10000)</f>
        <v>0</v>
      </c>
      <c r="L26" s="213">
        <f>SUMIFS('PS data'!$K:$K,'PS data'!$A:$A,L$13)*(L$15/10000)</f>
        <v>0</v>
      </c>
      <c r="M26" s="215">
        <f>SUMIFS('PS data'!$K:$K,'PS data'!$A:$A,M$13)*(M$15/10000)</f>
        <v>0</v>
      </c>
      <c r="N26" s="215">
        <f>SUMIFS('PS data'!$K:$K,'PS data'!$A:$A,N$13)*(N$15/10000)</f>
        <v>0</v>
      </c>
      <c r="O26" s="214">
        <f>SUMIFS('PS data'!$K:$K,'PS data'!$A:$A,O$13)*(O$15/10000)</f>
        <v>0</v>
      </c>
      <c r="P26" s="213">
        <f>SUMIFS('PS data'!$K:$K,'PS data'!$A:$A,P$13)*(P$15/10000)</f>
        <v>0</v>
      </c>
    </row>
    <row r="27" spans="2:18" ht="15.75" thickBot="1" x14ac:dyDescent="0.3">
      <c r="B27" s="157" t="s">
        <v>47</v>
      </c>
      <c r="C27" s="205">
        <f>SUMIFS('C Data'!M:M,'C Data'!$A:$A,$C$13)*($C$15/1000000)</f>
        <v>0</v>
      </c>
      <c r="D27" s="216">
        <f>SUMIFS('PS data'!$L:$L,'PS data'!$A:$A,D$13)*(D$15/10000)</f>
        <v>0</v>
      </c>
      <c r="E27" s="217">
        <f>SUMIFS('PS data'!$L:$L,'PS data'!$A:$A,E$13)*(E$15/10000)</f>
        <v>0</v>
      </c>
      <c r="F27" s="217">
        <f>SUMIFS('PS data'!$L:$L,'PS data'!$A:$A,F$13)*(F$15/10000)</f>
        <v>0</v>
      </c>
      <c r="G27" s="217">
        <f>SUMIFS('PS data'!$L:$L,'PS data'!$A:$A,G$13)*(G$15/10000)</f>
        <v>0</v>
      </c>
      <c r="H27" s="217">
        <f>SUMIFS('PS data'!$L:$L,'PS data'!$A:$A,H$13)*(H$15/10000)</f>
        <v>0</v>
      </c>
      <c r="I27" s="217">
        <f>SUMIFS('PS data'!$L:$L,'PS data'!$A:$A,I$13)*(I$15/10000)</f>
        <v>0</v>
      </c>
      <c r="J27" s="218">
        <f>SUMIFS('PS data'!$L:$L,'PS data'!$A:$A,J$13)*(J$15/10000)</f>
        <v>0</v>
      </c>
      <c r="K27" s="219">
        <f>SUMIFS('PS data'!$L:$L,'PS data'!$A:$A,K$13)*(K$15/10000)</f>
        <v>0</v>
      </c>
      <c r="L27" s="218">
        <f>SUMIFS('PS data'!$L:$L,'PS data'!$A:$A,L$13)*(L$15/10000)</f>
        <v>0</v>
      </c>
      <c r="M27" s="220">
        <f>SUMIFS('PS data'!$L:$L,'PS data'!$A:$A,M$13)*(M$15/10000)</f>
        <v>0</v>
      </c>
      <c r="N27" s="220">
        <f>SUMIFS('PS data'!$L:$L,'PS data'!$A:$A,N$13)*(N$15/10000)</f>
        <v>0</v>
      </c>
      <c r="O27" s="219">
        <f>SUMIFS('PS data'!$L:$L,'PS data'!$A:$A,O$13)*(O$15/10000)</f>
        <v>0</v>
      </c>
      <c r="P27" s="218">
        <f>SUMIFS('PS data'!$L:$L,'PS data'!$A:$A,P$13)*(P$15/10000)</f>
        <v>0</v>
      </c>
    </row>
    <row r="28" spans="2:18" x14ac:dyDescent="0.25">
      <c r="B28" s="221" t="s">
        <v>75</v>
      </c>
      <c r="C28" s="222">
        <f>'Social Value Proxies'!C23</f>
        <v>0</v>
      </c>
      <c r="D28" s="222">
        <f>'Social Value Proxies'!D23</f>
        <v>0</v>
      </c>
      <c r="E28" s="222">
        <f>'Social Value Proxies'!E23</f>
        <v>0</v>
      </c>
      <c r="F28" s="222">
        <f>'Social Value Proxies'!F23</f>
        <v>0</v>
      </c>
      <c r="G28" s="222">
        <f>'Social Value Proxies'!G23</f>
        <v>0</v>
      </c>
      <c r="H28" s="222">
        <f>'Social Value Proxies'!H23</f>
        <v>0</v>
      </c>
      <c r="I28" s="222">
        <f>'Social Value Proxies'!K23</f>
        <v>0</v>
      </c>
      <c r="J28" s="222">
        <f>'Social Value Proxies'!L23</f>
        <v>0</v>
      </c>
      <c r="K28" s="222">
        <f>'Social Value Proxies'!K23</f>
        <v>0</v>
      </c>
      <c r="L28" s="223">
        <f>'Social Value Proxies'!L23</f>
        <v>0</v>
      </c>
      <c r="M28" s="223">
        <f>'Social Value Proxies'!O23</f>
        <v>0</v>
      </c>
      <c r="N28" s="223">
        <f>'Social Value Proxies'!P23</f>
        <v>0</v>
      </c>
      <c r="O28" s="223">
        <f>'Social Value Proxies'!O23</f>
        <v>0</v>
      </c>
      <c r="P28" s="224">
        <f>'Social Value Proxies'!P23</f>
        <v>0</v>
      </c>
    </row>
    <row r="29" spans="2:18" ht="15.75" thickBot="1" x14ac:dyDescent="0.3">
      <c r="B29" s="33" t="s">
        <v>78</v>
      </c>
      <c r="C29" s="225" t="str">
        <f t="shared" ref="C29:L29" si="0">IFERROR(C28/C15,"")</f>
        <v/>
      </c>
      <c r="D29" s="225" t="str">
        <f t="shared" si="0"/>
        <v/>
      </c>
      <c r="E29" s="225" t="str">
        <f t="shared" si="0"/>
        <v/>
      </c>
      <c r="F29" s="225" t="str">
        <f t="shared" si="0"/>
        <v/>
      </c>
      <c r="G29" s="225" t="str">
        <f t="shared" si="0"/>
        <v/>
      </c>
      <c r="H29" s="225" t="str">
        <f t="shared" si="0"/>
        <v/>
      </c>
      <c r="I29" s="225" t="str">
        <f t="shared" si="0"/>
        <v/>
      </c>
      <c r="J29" s="225" t="str">
        <f t="shared" si="0"/>
        <v/>
      </c>
      <c r="K29" s="225" t="str">
        <f t="shared" si="0"/>
        <v/>
      </c>
      <c r="L29" s="225" t="str">
        <f t="shared" si="0"/>
        <v/>
      </c>
      <c r="M29" s="225" t="str">
        <f t="shared" ref="M29:P29" si="1">IFERROR(M28/M15,"")</f>
        <v/>
      </c>
      <c r="N29" s="225" t="str">
        <f t="shared" si="1"/>
        <v/>
      </c>
      <c r="O29" s="225" t="str">
        <f t="shared" si="1"/>
        <v/>
      </c>
      <c r="P29" s="225" t="str">
        <f t="shared" si="1"/>
        <v/>
      </c>
    </row>
    <row r="32" spans="2:18" x14ac:dyDescent="0.25">
      <c r="B32" t="s">
        <v>343</v>
      </c>
    </row>
    <row r="33" spans="2:2" x14ac:dyDescent="0.25">
      <c r="B33" s="226" t="s">
        <v>80</v>
      </c>
    </row>
    <row r="34" spans="2:2" ht="105" x14ac:dyDescent="0.25">
      <c r="B34" s="89" t="s">
        <v>81</v>
      </c>
    </row>
    <row r="35" spans="2:2" x14ac:dyDescent="0.25">
      <c r="B35" s="227" t="s">
        <v>82</v>
      </c>
    </row>
  </sheetData>
  <sheetProtection algorithmName="SHA-512" hashValue="rSTCkKVq4W+Yt4Ux5aAwEcSKdtVpqBWdUr6Xd/tewPczhxPnEgsv7Vbs1GDZpxsGi+W5bG1k5WO9K93xUF/YIg==" saltValue="FK5NIGhO0Maydt0EpHCTHQ==" spinCount="100000" sheet="1" objects="1" scenarios="1"/>
  <dataConsolidate/>
  <mergeCells count="4">
    <mergeCell ref="K10:L10"/>
    <mergeCell ref="D1:K1"/>
    <mergeCell ref="D10:J10"/>
    <mergeCell ref="O8:P8"/>
  </mergeCells>
  <hyperlinks>
    <hyperlink ref="B35" r:id="rId1" xr:uid="{00000000-0004-0000-0300-000000000000}"/>
    <hyperlink ref="B33" r:id="rId2" xr:uid="{00000000-0004-0000-0300-000001000000}"/>
  </hyperlinks>
  <pageMargins left="0.7" right="0.7" top="0.75" bottom="0.75" header="0.3" footer="0.3"/>
  <pageSetup paperSize="9" orientation="portrait" verticalDpi="0" r:id="rId3"/>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4AF429EC-228A-4B12-A1DF-CDCFA42F58B4}">
          <x14:formula1>
            <xm:f>Lots!$AA$1:$AK$1</xm:f>
          </x14:formula1>
          <xm:sqref>C11</xm:sqref>
        </x14:dataValidation>
        <x14:dataValidation type="list" allowBlank="1" showInputMessage="1" showErrorMessage="1" xr:uid="{BD04A5D9-FFAB-4927-9691-3AEC4A2B358A}">
          <x14:formula1>
            <xm:f>Lots!$W$1:$Z$1</xm:f>
          </x14:formula1>
          <xm:sqref>K11:L11</xm:sqref>
        </x14:dataValidation>
        <x14:dataValidation type="list" allowBlank="1" showInputMessage="1" showErrorMessage="1" xr:uid="{602FCDC2-3487-494E-91CB-209E9A52AD56}">
          <x14:formula1>
            <xm:f>INDEX(Lots!$A$2:$V$16,,MATCH(D11,Lots!$A$1:$V$1,0))</xm:f>
          </x14:formula1>
          <xm:sqref>D13:J13 M13:N13</xm:sqref>
        </x14:dataValidation>
        <x14:dataValidation type="list" allowBlank="1" showInputMessage="1" showErrorMessage="1" xr:uid="{237FAB75-0393-4A39-9E35-97BCF3AA6989}">
          <x14:formula1>
            <xm:f>INDEX(Lots!$W$2:$Z$9,,MATCH(K11,Lots!$W$1:$Z$1,0))</xm:f>
          </x14:formula1>
          <xm:sqref>K13:L13</xm:sqref>
        </x14:dataValidation>
        <x14:dataValidation type="list" allowBlank="1" showInputMessage="1" showErrorMessage="1" xr:uid="{9133025E-B54A-46D5-922E-FDE2CC1A90D0}">
          <x14:formula1>
            <xm:f>Lots!$U$1:$V$1</xm:f>
          </x14:formula1>
          <xm:sqref>M11</xm:sqref>
        </x14:dataValidation>
        <x14:dataValidation type="list" allowBlank="1" showInputMessage="1" showErrorMessage="1" xr:uid="{16D85805-8C30-4FB7-9D1C-50D63483D874}">
          <x14:formula1>
            <xm:f>Lots!$A$1:$T$1</xm:f>
          </x14:formula1>
          <xm:sqref>D11:J11</xm:sqref>
        </x14:dataValidation>
        <x14:dataValidation type="list" allowBlank="1" showInputMessage="1" showErrorMessage="1" xr:uid="{7B1C36F3-2CA9-4810-857F-621226F9CA36}">
          <x14:formula1>
            <xm:f>Lots!$M$1:$N$1</xm:f>
          </x14:formula1>
          <xm:sqref>N11</xm:sqref>
        </x14:dataValidation>
        <x14:dataValidation type="list" allowBlank="1" showInputMessage="1" showErrorMessage="1" xr:uid="{52E99B98-A1A9-4879-B267-8F0C995CA8ED}">
          <x14:formula1>
            <xm:f>Lots!$AY$2</xm:f>
          </x14:formula1>
          <xm:sqref>N12</xm:sqref>
        </x14:dataValidation>
        <x14:dataValidation type="list" allowBlank="1" showInputMessage="1" showErrorMessage="1" xr:uid="{2E1CD30B-4DD1-42EA-AB31-5DBA5C6A5E7F}">
          <x14:formula1>
            <xm:f>INDEX(Lots!$AU$17:$BT$21,,MATCH(D11,Lots!$AU$16:$BT$16,0))</xm:f>
          </x14:formula1>
          <xm:sqref>D12:M12</xm:sqref>
        </x14:dataValidation>
        <x14:dataValidation type="list" allowBlank="1" showInputMessage="1" xr:uid="{CD5BA267-1B0C-4632-99A2-90AB807887E9}">
          <x14:formula1>
            <xm:f>Lots!$AL$1:$AS$1</xm:f>
          </x14:formula1>
          <xm:sqref>O11:P11</xm:sqref>
        </x14:dataValidation>
        <x14:dataValidation type="list" allowBlank="1" showInputMessage="1" showErrorMessage="1" xr:uid="{396796A5-A1BB-4EC2-B2BE-9BA3B4F529F9}">
          <x14:formula1>
            <xm:f>INDEX(Lots!AA2:AK21,,MATCH($C$11,Lots!$AA$1:$AK$1,0))</xm:f>
          </x14:formula1>
          <xm:sqref>C13</xm:sqref>
        </x14:dataValidation>
        <x14:dataValidation type="list" allowBlank="1" showInputMessage="1" showErrorMessage="1" xr:uid="{D9D3FB40-8745-4C0E-AE18-1BC5086D444F}">
          <x14:formula1>
            <xm:f>INDEX(Lots!$BB$2:$BI$4,,MATCH(O11,Lots!$BB$1:$BI$1,0))</xm:f>
          </x14:formula1>
          <xm:sqref>O12:P12</xm:sqref>
        </x14:dataValidation>
        <x14:dataValidation type="list" allowBlank="1" showInputMessage="1" showErrorMessage="1" xr:uid="{7DB7D23D-8379-4D03-8CC0-2AF99E482FD0}">
          <x14:formula1>
            <xm:f>INDEX(Lots!$AL$2:$AS$9,,MATCH(O11,Lots!$AL$1:$AS$1,0))</xm:f>
          </x14:formula1>
          <xm:sqref>O13:P13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B1:G14"/>
  <sheetViews>
    <sheetView showGridLines="0" showRowColHeaders="0" workbookViewId="0">
      <selection activeCell="G18" sqref="G18"/>
    </sheetView>
  </sheetViews>
  <sheetFormatPr defaultRowHeight="27" customHeight="1" x14ac:dyDescent="0.25"/>
  <cols>
    <col min="2" max="2" width="25.5703125" customWidth="1"/>
    <col min="3" max="3" width="15.85546875" customWidth="1"/>
    <col min="4" max="4" width="17.42578125" customWidth="1"/>
    <col min="5" max="5" width="17.140625" customWidth="1"/>
    <col min="7" max="7" width="35.42578125" customWidth="1"/>
  </cols>
  <sheetData>
    <row r="1" spans="2:7" ht="16.5" customHeight="1" x14ac:dyDescent="0.25"/>
    <row r="2" spans="2:7" ht="27" customHeight="1" x14ac:dyDescent="0.4">
      <c r="B2" s="5" t="s">
        <v>83</v>
      </c>
    </row>
    <row r="3" spans="2:7" ht="17.25" customHeight="1" thickBot="1" x14ac:dyDescent="0.3"/>
    <row r="4" spans="2:7" s="23" customFormat="1" ht="27" customHeight="1" thickBot="1" x14ac:dyDescent="0.3">
      <c r="B4" s="39" t="s">
        <v>0</v>
      </c>
      <c r="C4" s="41" t="s">
        <v>84</v>
      </c>
      <c r="D4" s="41" t="s">
        <v>28</v>
      </c>
      <c r="E4" s="40" t="s">
        <v>85</v>
      </c>
    </row>
    <row r="5" spans="2:7" s="23" customFormat="1" ht="27" customHeight="1" x14ac:dyDescent="0.25">
      <c r="B5" s="35" t="s">
        <v>86</v>
      </c>
      <c r="C5" s="42" t="e">
        <f>SUM('SVT Calculator'!#REF!,'SVT Calculator'!#REF!)</f>
        <v>#REF!</v>
      </c>
      <c r="D5" s="32">
        <f>SUM('Social Value Proxies'!C21:P22)</f>
        <v>0</v>
      </c>
      <c r="E5" s="36" t="s">
        <v>76</v>
      </c>
    </row>
    <row r="6" spans="2:7" s="23" customFormat="1" ht="27" customHeight="1" x14ac:dyDescent="0.25">
      <c r="B6" s="35" t="s">
        <v>87</v>
      </c>
      <c r="C6" s="42">
        <f>SUM('SVT Calculator'!C22:P23)</f>
        <v>0</v>
      </c>
      <c r="D6" s="32">
        <f>SUM('Social Value Proxies'!C15:P16)</f>
        <v>0</v>
      </c>
      <c r="E6" s="36" t="s">
        <v>76</v>
      </c>
    </row>
    <row r="7" spans="2:7" s="23" customFormat="1" ht="27" customHeight="1" x14ac:dyDescent="0.25">
      <c r="B7" s="35" t="s">
        <v>88</v>
      </c>
      <c r="C7" s="42">
        <f>SUM('SVT Calculator'!C25:P27)</f>
        <v>0</v>
      </c>
      <c r="D7" s="32">
        <f>SUM('Social Value Proxies'!C18:P20)</f>
        <v>0</v>
      </c>
      <c r="E7" s="36" t="s">
        <v>76</v>
      </c>
      <c r="G7" s="95">
        <f>'SVT Calculator'!C3</f>
        <v>0</v>
      </c>
    </row>
    <row r="8" spans="2:7" s="23" customFormat="1" ht="27" customHeight="1" x14ac:dyDescent="0.25">
      <c r="B8" s="35" t="s">
        <v>89</v>
      </c>
      <c r="C8" s="42">
        <f>SUM('SVT Calculator'!C18:P18)</f>
        <v>0</v>
      </c>
      <c r="D8" s="32">
        <f>SUM('Social Value Proxies'!C11:P11)</f>
        <v>0</v>
      </c>
      <c r="E8" s="36" t="s">
        <v>76</v>
      </c>
      <c r="G8" s="99">
        <f>'SVT Calculator'!C4</f>
        <v>0</v>
      </c>
    </row>
    <row r="9" spans="2:7" s="23" customFormat="1" ht="27" customHeight="1" x14ac:dyDescent="0.25">
      <c r="B9" s="35" t="s">
        <v>90</v>
      </c>
      <c r="C9" s="42">
        <f>SUM('SVT Calculator'!C16)</f>
        <v>0</v>
      </c>
      <c r="D9" s="43" t="e">
        <f>SUM('Social Value Proxies'!#REF!)</f>
        <v>#REF!</v>
      </c>
      <c r="E9" s="36" t="s">
        <v>77</v>
      </c>
      <c r="G9" s="256" t="str">
        <f>CONCATENATE('SVT Calculator'!C13,", ",'SVT Calculator'!D13,", ",'SVT Calculator'!E13,", ",'SVT Calculator'!F13,", ",'SVT Calculator'!G13,", ",'SVT Calculator'!H13,", ",'SVT Calculator'!K13,", ",'SVT Calculator'!L13,", ",'SVT Calculator'!O13,", ",'SVT Calculator'!P13)</f>
        <v xml:space="preserve">, , , , , , , , , </v>
      </c>
    </row>
    <row r="10" spans="2:7" s="23" customFormat="1" ht="27" customHeight="1" x14ac:dyDescent="0.25">
      <c r="B10" s="37" t="s">
        <v>91</v>
      </c>
      <c r="C10" s="44">
        <f>SUM('SVT Calculator'!C24:P24)</f>
        <v>0</v>
      </c>
      <c r="D10" s="43">
        <f>SUM('Social Value Proxies'!C17:P17)</f>
        <v>0</v>
      </c>
      <c r="E10" s="38" t="s">
        <v>76</v>
      </c>
      <c r="G10" s="256"/>
    </row>
    <row r="11" spans="2:7" s="23" customFormat="1" ht="27" customHeight="1" x14ac:dyDescent="0.25">
      <c r="B11" s="37" t="s">
        <v>1</v>
      </c>
      <c r="C11" s="45">
        <f>'SVT Calculator'!C19</f>
        <v>0</v>
      </c>
      <c r="D11" s="43">
        <f>'Social Value Proxies'!C12</f>
        <v>0</v>
      </c>
      <c r="E11" s="38" t="s">
        <v>77</v>
      </c>
      <c r="G11" s="256"/>
    </row>
    <row r="12" spans="2:7" s="23" customFormat="1" ht="27" customHeight="1" x14ac:dyDescent="0.25">
      <c r="B12" s="37" t="s">
        <v>2</v>
      </c>
      <c r="C12" s="45">
        <f>AVERAGE('SVT Calculator'!C20:P20)</f>
        <v>0</v>
      </c>
      <c r="D12" s="32">
        <f>SUM('Social Value Proxies'!C13:P13)</f>
        <v>0</v>
      </c>
      <c r="E12" s="38" t="s">
        <v>77</v>
      </c>
    </row>
    <row r="13" spans="2:7" s="23" customFormat="1" ht="27" customHeight="1" x14ac:dyDescent="0.25">
      <c r="B13" s="35" t="s">
        <v>92</v>
      </c>
      <c r="C13" s="46">
        <f>'SVT Calculator'!C21</f>
        <v>0</v>
      </c>
      <c r="D13" s="32">
        <f>'Social Value Proxies'!C14</f>
        <v>0</v>
      </c>
      <c r="E13" s="36" t="s">
        <v>77</v>
      </c>
    </row>
    <row r="14" spans="2:7" ht="27" customHeight="1" thickBot="1" x14ac:dyDescent="0.3">
      <c r="B14" s="254" t="s">
        <v>93</v>
      </c>
      <c r="C14" s="255"/>
      <c r="D14" s="47" t="e">
        <f>SUM(D5:D13)</f>
        <v>#REF!</v>
      </c>
      <c r="E14" s="51" t="str">
        <f>'SVT Calculator'!P29</f>
        <v/>
      </c>
    </row>
  </sheetData>
  <mergeCells count="2">
    <mergeCell ref="B14:C14"/>
    <mergeCell ref="G9:G11"/>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2:U33"/>
  <sheetViews>
    <sheetView showGridLines="0" zoomScale="76" zoomScaleNormal="100" workbookViewId="0">
      <selection activeCell="U22" sqref="U22"/>
    </sheetView>
  </sheetViews>
  <sheetFormatPr defaultRowHeight="24" customHeight="1" x14ac:dyDescent="0.25"/>
  <cols>
    <col min="2" max="2" width="40.7109375" customWidth="1"/>
    <col min="3" max="12" width="19.28515625" customWidth="1"/>
    <col min="13" max="13" width="20.5703125" customWidth="1"/>
    <col min="14" max="14" width="22.28515625" customWidth="1"/>
    <col min="15" max="15" width="19.28515625" customWidth="1"/>
    <col min="16" max="16" width="24" bestFit="1" customWidth="1"/>
    <col min="17" max="17" width="19.28515625" customWidth="1"/>
    <col min="20" max="20" width="29.5703125" customWidth="1"/>
    <col min="21" max="21" width="16.85546875" customWidth="1"/>
  </cols>
  <sheetData>
    <row r="2" spans="2:21" ht="24" customHeight="1" x14ac:dyDescent="0.4">
      <c r="B2" s="5" t="s">
        <v>94</v>
      </c>
      <c r="E2" s="6" t="s">
        <v>59</v>
      </c>
    </row>
    <row r="3" spans="2:21" ht="20.25" customHeight="1" x14ac:dyDescent="0.25">
      <c r="E3" s="54" t="s">
        <v>95</v>
      </c>
    </row>
    <row r="4" spans="2:21" ht="11.25" customHeight="1" thickBot="1" x14ac:dyDescent="0.3"/>
    <row r="5" spans="2:21" ht="24" customHeight="1" thickBot="1" x14ac:dyDescent="0.3">
      <c r="B5" s="30"/>
      <c r="C5" s="34" t="s">
        <v>67</v>
      </c>
      <c r="D5" s="257" t="s">
        <v>68</v>
      </c>
      <c r="E5" s="259"/>
      <c r="F5" s="259"/>
      <c r="G5" s="259"/>
      <c r="H5" s="259"/>
      <c r="I5" s="259"/>
      <c r="J5" s="258"/>
      <c r="K5" s="257" t="s">
        <v>69</v>
      </c>
      <c r="L5" s="258"/>
      <c r="M5" s="41" t="s">
        <v>280</v>
      </c>
      <c r="N5" s="34" t="s">
        <v>276</v>
      </c>
      <c r="O5" s="257" t="s">
        <v>70</v>
      </c>
      <c r="P5" s="258"/>
    </row>
    <row r="6" spans="2:21" ht="24" customHeight="1" x14ac:dyDescent="0.25">
      <c r="B6" s="28" t="s">
        <v>71</v>
      </c>
      <c r="C6" s="50">
        <f>'SVT Calculator'!C11</f>
        <v>0</v>
      </c>
      <c r="D6" s="50">
        <f>'SVT Calculator'!D11</f>
        <v>0</v>
      </c>
      <c r="E6" s="50">
        <f>'SVT Calculator'!E11</f>
        <v>0</v>
      </c>
      <c r="F6" s="50">
        <f>'SVT Calculator'!F11</f>
        <v>0</v>
      </c>
      <c r="G6" s="50">
        <f>'SVT Calculator'!G11</f>
        <v>0</v>
      </c>
      <c r="H6" s="50">
        <f>'SVT Calculator'!H11</f>
        <v>0</v>
      </c>
      <c r="I6" s="50">
        <f>'SVT Calculator'!I11</f>
        <v>0</v>
      </c>
      <c r="J6" s="50">
        <f>'SVT Calculator'!J11</f>
        <v>0</v>
      </c>
      <c r="K6" s="50">
        <f>'SVT Calculator'!K11</f>
        <v>0</v>
      </c>
      <c r="L6" s="50">
        <f>'SVT Calculator'!L11</f>
        <v>0</v>
      </c>
      <c r="M6" s="50">
        <f>'SVT Calculator'!M11</f>
        <v>0</v>
      </c>
      <c r="N6" s="50">
        <f>'SVT Calculator'!N11</f>
        <v>0</v>
      </c>
      <c r="O6" s="50">
        <f>'SVT Calculator'!O11</f>
        <v>0</v>
      </c>
      <c r="P6" s="50">
        <f>'SVT Calculator'!P11</f>
        <v>0</v>
      </c>
      <c r="Q6" s="29"/>
    </row>
    <row r="7" spans="2:21" ht="24" customHeight="1" x14ac:dyDescent="0.25">
      <c r="B7" s="26" t="s">
        <v>72</v>
      </c>
      <c r="C7" s="50">
        <f>'SVT Calculator'!C12</f>
        <v>0</v>
      </c>
      <c r="D7" s="50">
        <f>'SVT Calculator'!D12</f>
        <v>0</v>
      </c>
      <c r="E7" s="50">
        <f>'SVT Calculator'!E12</f>
        <v>0</v>
      </c>
      <c r="F7" s="50">
        <f>'SVT Calculator'!F12</f>
        <v>0</v>
      </c>
      <c r="G7" s="50">
        <f>'SVT Calculator'!G12</f>
        <v>0</v>
      </c>
      <c r="H7" s="50">
        <f>'SVT Calculator'!H12</f>
        <v>0</v>
      </c>
      <c r="I7" s="50">
        <f>'SVT Calculator'!I12</f>
        <v>0</v>
      </c>
      <c r="J7" s="50">
        <f>'SVT Calculator'!J12</f>
        <v>0</v>
      </c>
      <c r="K7" s="50">
        <f>'SVT Calculator'!K12</f>
        <v>0</v>
      </c>
      <c r="L7" s="50">
        <f>'SVT Calculator'!L12</f>
        <v>0</v>
      </c>
      <c r="M7" s="50">
        <f>'SVT Calculator'!M12</f>
        <v>0</v>
      </c>
      <c r="N7" s="50">
        <f>'SVT Calculator'!N12</f>
        <v>0</v>
      </c>
      <c r="O7" s="50">
        <f>'SVT Calculator'!O12</f>
        <v>0</v>
      </c>
      <c r="P7" s="50">
        <f>'SVT Calculator'!P12</f>
        <v>0</v>
      </c>
      <c r="Q7" s="29"/>
    </row>
    <row r="8" spans="2:21" ht="24" customHeight="1" x14ac:dyDescent="0.25">
      <c r="B8" s="24" t="s">
        <v>73</v>
      </c>
      <c r="C8" s="50">
        <f>'SVT Calculator'!C13</f>
        <v>0</v>
      </c>
      <c r="D8" s="50">
        <f>'SVT Calculator'!D13</f>
        <v>0</v>
      </c>
      <c r="E8" s="50">
        <f>'SVT Calculator'!E13</f>
        <v>0</v>
      </c>
      <c r="F8" s="50">
        <f>'SVT Calculator'!F13</f>
        <v>0</v>
      </c>
      <c r="G8" s="50">
        <f>'SVT Calculator'!G13</f>
        <v>0</v>
      </c>
      <c r="H8" s="50">
        <f>'SVT Calculator'!H13</f>
        <v>0</v>
      </c>
      <c r="I8" s="50">
        <f>'SVT Calculator'!I13</f>
        <v>0</v>
      </c>
      <c r="J8" s="50">
        <f>'SVT Calculator'!J13</f>
        <v>0</v>
      </c>
      <c r="K8" s="50">
        <f>'SVT Calculator'!K13</f>
        <v>0</v>
      </c>
      <c r="L8" s="50">
        <f>'SVT Calculator'!L13</f>
        <v>0</v>
      </c>
      <c r="M8" s="50">
        <f>'SVT Calculator'!M13</f>
        <v>0</v>
      </c>
      <c r="N8" s="50">
        <f>'SVT Calculator'!N13</f>
        <v>0</v>
      </c>
      <c r="O8" s="50">
        <f>'SVT Calculator'!O13</f>
        <v>0</v>
      </c>
      <c r="P8" s="50">
        <f>'SVT Calculator'!P13</f>
        <v>0</v>
      </c>
      <c r="Q8" s="29"/>
    </row>
    <row r="9" spans="2:21" ht="24" customHeight="1" thickBot="1" x14ac:dyDescent="0.3">
      <c r="B9" s="49" t="s">
        <v>96</v>
      </c>
      <c r="C9" s="50">
        <f>'SVT Calculator'!C14</f>
        <v>0</v>
      </c>
      <c r="D9" s="50">
        <f>'SVT Calculator'!D14</f>
        <v>0</v>
      </c>
      <c r="E9" s="50">
        <f>'SVT Calculator'!E14</f>
        <v>0</v>
      </c>
      <c r="F9" s="50">
        <f>'SVT Calculator'!F14</f>
        <v>0</v>
      </c>
      <c r="G9" s="50">
        <f>'SVT Calculator'!G14</f>
        <v>0</v>
      </c>
      <c r="H9" s="50">
        <f>'SVT Calculator'!H14</f>
        <v>0</v>
      </c>
      <c r="I9" s="50">
        <f>'SVT Calculator'!I14</f>
        <v>0</v>
      </c>
      <c r="J9" s="50">
        <f>'SVT Calculator'!J14</f>
        <v>0</v>
      </c>
      <c r="K9" s="50">
        <f>'SVT Calculator'!K14</f>
        <v>0</v>
      </c>
      <c r="L9" s="50">
        <f>'SVT Calculator'!L14</f>
        <v>0</v>
      </c>
      <c r="M9" s="50">
        <f>'SVT Calculator'!M14</f>
        <v>0</v>
      </c>
      <c r="N9" s="50">
        <f>'SVT Calculator'!N14</f>
        <v>0</v>
      </c>
      <c r="O9" s="50">
        <f>'SVT Calculator'!O14</f>
        <v>0</v>
      </c>
      <c r="P9" s="50">
        <f>'SVT Calculator'!P14</f>
        <v>0</v>
      </c>
      <c r="Q9" s="29"/>
    </row>
    <row r="10" spans="2:21" ht="24" customHeight="1" x14ac:dyDescent="0.25">
      <c r="B10" s="49" t="s">
        <v>28</v>
      </c>
      <c r="C10" s="159">
        <f>'SVT Calculator'!C15</f>
        <v>0</v>
      </c>
      <c r="D10" s="159">
        <f>'SVT Calculator'!D15</f>
        <v>0</v>
      </c>
      <c r="E10" s="159">
        <f>'SVT Calculator'!E15</f>
        <v>0</v>
      </c>
      <c r="F10" s="159">
        <f>'SVT Calculator'!F15</f>
        <v>0</v>
      </c>
      <c r="G10" s="159">
        <f>'SVT Calculator'!G15</f>
        <v>0</v>
      </c>
      <c r="H10" s="159">
        <f>'SVT Calculator'!H15</f>
        <v>0</v>
      </c>
      <c r="I10" s="159">
        <f>'SVT Calculator'!I15</f>
        <v>0</v>
      </c>
      <c r="J10" s="159">
        <f>'SVT Calculator'!J15</f>
        <v>0</v>
      </c>
      <c r="K10" s="159">
        <f>'SVT Calculator'!K15</f>
        <v>0</v>
      </c>
      <c r="L10" s="159">
        <f>'SVT Calculator'!L15</f>
        <v>0</v>
      </c>
      <c r="M10" s="159">
        <f>'SVT Calculator'!M15</f>
        <v>0</v>
      </c>
      <c r="N10" s="159">
        <f>'SVT Calculator'!N15</f>
        <v>0</v>
      </c>
      <c r="O10" s="159">
        <f>'SVT Calculator'!O15</f>
        <v>0</v>
      </c>
      <c r="P10" s="173">
        <f>'SVT Calculator'!P15</f>
        <v>0</v>
      </c>
      <c r="Q10" s="174" t="s">
        <v>97</v>
      </c>
      <c r="T10" s="3" t="s">
        <v>98</v>
      </c>
    </row>
    <row r="11" spans="2:21" ht="24" customHeight="1" x14ac:dyDescent="0.25">
      <c r="B11" s="156" t="s">
        <v>30</v>
      </c>
      <c r="C11" s="31">
        <f>$U11*'SVT Calculator'!C16</f>
        <v>0</v>
      </c>
      <c r="D11" s="31">
        <f>$U11*'SVT Calculator'!D16</f>
        <v>0</v>
      </c>
      <c r="E11" s="31">
        <f>$U11*'SVT Calculator'!E16</f>
        <v>0</v>
      </c>
      <c r="F11" s="31">
        <f>$U11*'SVT Calculator'!F16</f>
        <v>0</v>
      </c>
      <c r="G11" s="31">
        <f>$U11*'SVT Calculator'!G16</f>
        <v>0</v>
      </c>
      <c r="H11" s="31">
        <f>$U11*'SVT Calculator'!H16</f>
        <v>0</v>
      </c>
      <c r="I11" s="31">
        <f>$U11*'SVT Calculator'!I16</f>
        <v>0</v>
      </c>
      <c r="J11" s="31">
        <f>$U11*'SVT Calculator'!J16</f>
        <v>0</v>
      </c>
      <c r="K11" s="31">
        <f>$U11*'SVT Calculator'!K16</f>
        <v>0</v>
      </c>
      <c r="L11" s="31">
        <f>$U11*'SVT Calculator'!L16</f>
        <v>0</v>
      </c>
      <c r="M11" s="31">
        <f>$U11*'SVT Calculator'!M16</f>
        <v>0</v>
      </c>
      <c r="N11" s="31">
        <f>$U11*'SVT Calculator'!N16</f>
        <v>0</v>
      </c>
      <c r="O11" s="31">
        <f>$U11*'SVT Calculator'!O16</f>
        <v>0</v>
      </c>
      <c r="P11" s="31">
        <f>$U11*'SVT Calculator'!P16</f>
        <v>0</v>
      </c>
      <c r="Q11" s="175">
        <f>SUM(C11:P11)</f>
        <v>0</v>
      </c>
      <c r="T11" s="160" t="s">
        <v>30</v>
      </c>
      <c r="U11" s="152">
        <v>14827.5</v>
      </c>
    </row>
    <row r="12" spans="2:21" ht="24" customHeight="1" x14ac:dyDescent="0.25">
      <c r="B12" s="156" t="s">
        <v>34</v>
      </c>
      <c r="C12" s="31">
        <f>$U12*'SVT Calculator'!C17</f>
        <v>0</v>
      </c>
      <c r="D12" s="31">
        <f>$U12*'SVT Calculator'!D17</f>
        <v>0</v>
      </c>
      <c r="E12" s="31">
        <f>$U12*'SVT Calculator'!E17</f>
        <v>0</v>
      </c>
      <c r="F12" s="31">
        <f>$U12*'SVT Calculator'!F17</f>
        <v>0</v>
      </c>
      <c r="G12" s="31">
        <f>$U12*'SVT Calculator'!G17</f>
        <v>0</v>
      </c>
      <c r="H12" s="31">
        <f>$U12*'SVT Calculator'!H17</f>
        <v>0</v>
      </c>
      <c r="I12" s="31">
        <f>$U12*'SVT Calculator'!I17</f>
        <v>0</v>
      </c>
      <c r="J12" s="31">
        <f>$U12*'SVT Calculator'!J17</f>
        <v>0</v>
      </c>
      <c r="K12" s="31">
        <f>$U12*'SVT Calculator'!K17</f>
        <v>0</v>
      </c>
      <c r="L12" s="31">
        <f>$U12*'SVT Calculator'!L17</f>
        <v>0</v>
      </c>
      <c r="M12" s="31">
        <f>$U12*'SVT Calculator'!M17</f>
        <v>0</v>
      </c>
      <c r="N12" s="31">
        <f>$U12*'SVT Calculator'!N17</f>
        <v>0</v>
      </c>
      <c r="O12" s="31">
        <f>$U12*'SVT Calculator'!O17</f>
        <v>0</v>
      </c>
      <c r="P12" s="31">
        <f>$U12*'SVT Calculator'!P17</f>
        <v>0</v>
      </c>
      <c r="Q12" s="175">
        <f t="shared" ref="Q12:Q22" si="0">SUM(C12:P12)</f>
        <v>0</v>
      </c>
      <c r="T12" s="160" t="s">
        <v>34</v>
      </c>
      <c r="U12" s="152">
        <v>194.5</v>
      </c>
    </row>
    <row r="13" spans="2:21" ht="24" customHeight="1" x14ac:dyDescent="0.25">
      <c r="B13" s="156" t="s">
        <v>46</v>
      </c>
      <c r="C13" s="31">
        <f>$U13*'SVT Calculator'!C18</f>
        <v>0</v>
      </c>
      <c r="D13" s="31">
        <f>$U13*'SVT Calculator'!D18</f>
        <v>0</v>
      </c>
      <c r="E13" s="31">
        <f>$U13*'SVT Calculator'!E18</f>
        <v>0</v>
      </c>
      <c r="F13" s="31">
        <f>$U13*'SVT Calculator'!F18</f>
        <v>0</v>
      </c>
      <c r="G13" s="31">
        <f>$U13*'SVT Calculator'!G18</f>
        <v>0</v>
      </c>
      <c r="H13" s="31">
        <f>$U13*'SVT Calculator'!H18</f>
        <v>0</v>
      </c>
      <c r="I13" s="31">
        <f>$U13*'SVT Calculator'!I18</f>
        <v>0</v>
      </c>
      <c r="J13" s="31">
        <f>$U13*'SVT Calculator'!J18</f>
        <v>0</v>
      </c>
      <c r="K13" s="31">
        <f>$U13*'SVT Calculator'!K18</f>
        <v>0</v>
      </c>
      <c r="L13" s="31">
        <f>$U13*'SVT Calculator'!L18</f>
        <v>0</v>
      </c>
      <c r="M13" s="31">
        <f>$U13*'SVT Calculator'!M18</f>
        <v>0</v>
      </c>
      <c r="N13" s="31">
        <f>$U13*'SVT Calculator'!N18</f>
        <v>0</v>
      </c>
      <c r="O13" s="31">
        <f>$U13*'SVT Calculator'!O18</f>
        <v>0</v>
      </c>
      <c r="P13" s="31">
        <f>$U13*'SVT Calculator'!P18</f>
        <v>0</v>
      </c>
      <c r="Q13" s="175">
        <f t="shared" si="0"/>
        <v>0</v>
      </c>
      <c r="T13" s="160" t="s">
        <v>46</v>
      </c>
      <c r="U13" s="152">
        <v>105.58</v>
      </c>
    </row>
    <row r="14" spans="2:21" ht="24" customHeight="1" x14ac:dyDescent="0.25">
      <c r="B14" s="156" t="s">
        <v>45</v>
      </c>
      <c r="C14" s="31">
        <f>$U14*'SVT Calculator'!C19</f>
        <v>0</v>
      </c>
      <c r="D14" s="31">
        <f>$U14*'SVT Calculator'!D19</f>
        <v>0</v>
      </c>
      <c r="E14" s="31">
        <f>$U14*'SVT Calculator'!E19</f>
        <v>0</v>
      </c>
      <c r="F14" s="31">
        <f>$U14*'SVT Calculator'!F19</f>
        <v>0</v>
      </c>
      <c r="G14" s="31">
        <f>$U14*'SVT Calculator'!G19</f>
        <v>0</v>
      </c>
      <c r="H14" s="31">
        <f>$U14*'SVT Calculator'!H19</f>
        <v>0</v>
      </c>
      <c r="I14" s="31">
        <f>$U14*'SVT Calculator'!I19</f>
        <v>0</v>
      </c>
      <c r="J14" s="31">
        <f>$U14*'SVT Calculator'!J19</f>
        <v>0</v>
      </c>
      <c r="K14" s="31">
        <f>$U14*'SVT Calculator'!K19</f>
        <v>0</v>
      </c>
      <c r="L14" s="31">
        <f>$U14*'SVT Calculator'!L19</f>
        <v>0</v>
      </c>
      <c r="M14" s="31">
        <f>$U14*'SVT Calculator'!M19</f>
        <v>0</v>
      </c>
      <c r="N14" s="31">
        <f>$U14*'SVT Calculator'!N19</f>
        <v>0</v>
      </c>
      <c r="O14" s="31">
        <f>$U14*'SVT Calculator'!O19</f>
        <v>0</v>
      </c>
      <c r="P14" s="31">
        <f>$U14*'SVT Calculator'!P19</f>
        <v>0</v>
      </c>
      <c r="Q14" s="175">
        <f t="shared" si="0"/>
        <v>0</v>
      </c>
      <c r="T14" s="160" t="s">
        <v>45</v>
      </c>
      <c r="U14" s="152">
        <v>101</v>
      </c>
    </row>
    <row r="15" spans="2:21" ht="24" customHeight="1" x14ac:dyDescent="0.25">
      <c r="B15" s="156" t="s">
        <v>55</v>
      </c>
      <c r="C15" s="31">
        <f>$U15*'SVT Calculator'!C20</f>
        <v>0</v>
      </c>
      <c r="D15" s="31">
        <f>$U15*'SVT Calculator'!D20</f>
        <v>0</v>
      </c>
      <c r="E15" s="31">
        <f>$U15*'SVT Calculator'!E20</f>
        <v>0</v>
      </c>
      <c r="F15" s="31">
        <f>$U15*'SVT Calculator'!F20</f>
        <v>0</v>
      </c>
      <c r="G15" s="31">
        <f>$U15*'SVT Calculator'!G20</f>
        <v>0</v>
      </c>
      <c r="H15" s="31">
        <f>$U15*'SVT Calculator'!H20</f>
        <v>0</v>
      </c>
      <c r="I15" s="31">
        <f>$U15*'SVT Calculator'!I20</f>
        <v>0</v>
      </c>
      <c r="J15" s="31">
        <f>$U15*'SVT Calculator'!J20</f>
        <v>0</v>
      </c>
      <c r="K15" s="31">
        <f>$U15*'SVT Calculator'!K20</f>
        <v>0</v>
      </c>
      <c r="L15" s="31">
        <f>$U15*'SVT Calculator'!L20</f>
        <v>0</v>
      </c>
      <c r="M15" s="31">
        <f>$U15*'SVT Calculator'!M20</f>
        <v>0</v>
      </c>
      <c r="N15" s="31">
        <f>$U15*'SVT Calculator'!N20</f>
        <v>0</v>
      </c>
      <c r="O15" s="31">
        <f>$U15*'SVT Calculator'!O20</f>
        <v>0</v>
      </c>
      <c r="P15" s="31">
        <f>$U15*'SVT Calculator'!P20</f>
        <v>0</v>
      </c>
      <c r="Q15" s="175">
        <f t="shared" si="0"/>
        <v>0</v>
      </c>
      <c r="T15" s="160" t="s">
        <v>55</v>
      </c>
      <c r="U15" s="152">
        <v>16.93</v>
      </c>
    </row>
    <row r="16" spans="2:21" ht="24" customHeight="1" x14ac:dyDescent="0.25">
      <c r="B16" s="156" t="s">
        <v>130</v>
      </c>
      <c r="C16" s="31">
        <f>$U16*'SVT Calculator'!C21</f>
        <v>0</v>
      </c>
      <c r="D16" s="31">
        <f>$U16*'SVT Calculator'!D21</f>
        <v>0</v>
      </c>
      <c r="E16" s="31">
        <f>$U16*'SVT Calculator'!E21</f>
        <v>0</v>
      </c>
      <c r="F16" s="31">
        <f>$U16*'SVT Calculator'!F21</f>
        <v>0</v>
      </c>
      <c r="G16" s="31">
        <f>$U16*'SVT Calculator'!G21</f>
        <v>0</v>
      </c>
      <c r="H16" s="31">
        <f>$U16*'SVT Calculator'!H21</f>
        <v>0</v>
      </c>
      <c r="I16" s="31">
        <f>$U16*'SVT Calculator'!I21</f>
        <v>0</v>
      </c>
      <c r="J16" s="31">
        <f>$U16*'SVT Calculator'!J21</f>
        <v>0</v>
      </c>
      <c r="K16" s="31">
        <f>$U16*'SVT Calculator'!K21</f>
        <v>0</v>
      </c>
      <c r="L16" s="31">
        <f>$U16*'SVT Calculator'!L21</f>
        <v>0</v>
      </c>
      <c r="M16" s="31">
        <f>$U16*'SVT Calculator'!M21</f>
        <v>0</v>
      </c>
      <c r="N16" s="31">
        <f>$U16*'SVT Calculator'!N21</f>
        <v>0</v>
      </c>
      <c r="O16" s="31">
        <f>$U16*'SVT Calculator'!O21</f>
        <v>0</v>
      </c>
      <c r="P16" s="31">
        <f>$U16*'SVT Calculator'!P21</f>
        <v>0</v>
      </c>
      <c r="Q16" s="175">
        <f t="shared" si="0"/>
        <v>0</v>
      </c>
      <c r="T16" s="160" t="s">
        <v>130</v>
      </c>
      <c r="U16" s="152">
        <v>100</v>
      </c>
    </row>
    <row r="17" spans="2:21" ht="24" customHeight="1" x14ac:dyDescent="0.25">
      <c r="B17" s="156" t="s">
        <v>131</v>
      </c>
      <c r="C17" s="31">
        <f>$U17*'SVT Calculator'!C22</f>
        <v>0</v>
      </c>
      <c r="D17" s="31">
        <f>$U17*'SVT Calculator'!D22</f>
        <v>0</v>
      </c>
      <c r="E17" s="31">
        <f>$U17*'SVT Calculator'!E22</f>
        <v>0</v>
      </c>
      <c r="F17" s="31">
        <f>$U17*'SVT Calculator'!F22</f>
        <v>0</v>
      </c>
      <c r="G17" s="31">
        <f>$U17*'SVT Calculator'!G22</f>
        <v>0</v>
      </c>
      <c r="H17" s="31">
        <f>$U17*'SVT Calculator'!H22</f>
        <v>0</v>
      </c>
      <c r="I17" s="31">
        <f>$U17*'SVT Calculator'!I22</f>
        <v>0</v>
      </c>
      <c r="J17" s="31">
        <f>$U17*'SVT Calculator'!J22</f>
        <v>0</v>
      </c>
      <c r="K17" s="31">
        <f>$U17*'SVT Calculator'!K22</f>
        <v>0</v>
      </c>
      <c r="L17" s="31">
        <f>$U17*'SVT Calculator'!L22</f>
        <v>0</v>
      </c>
      <c r="M17" s="31">
        <f>$U17*'SVT Calculator'!M22</f>
        <v>0</v>
      </c>
      <c r="N17" s="31">
        <f>$U17*'SVT Calculator'!N22</f>
        <v>0</v>
      </c>
      <c r="O17" s="31">
        <f>$U17*'SVT Calculator'!O22</f>
        <v>0</v>
      </c>
      <c r="P17" s="31">
        <f>$U17*'SVT Calculator'!P22</f>
        <v>0</v>
      </c>
      <c r="Q17" s="175">
        <f t="shared" si="0"/>
        <v>0</v>
      </c>
      <c r="T17" s="160" t="s">
        <v>131</v>
      </c>
      <c r="U17" s="152">
        <v>100</v>
      </c>
    </row>
    <row r="18" spans="2:21" ht="24" customHeight="1" x14ac:dyDescent="0.25">
      <c r="B18" s="156" t="s">
        <v>53</v>
      </c>
      <c r="C18" s="31">
        <f>$U18*'SVT Calculator'!C23</f>
        <v>0</v>
      </c>
      <c r="D18" s="31">
        <f>$U18*'SVT Calculator'!D23</f>
        <v>0</v>
      </c>
      <c r="E18" s="31">
        <f>$U18*'SVT Calculator'!E23</f>
        <v>0</v>
      </c>
      <c r="F18" s="31">
        <f>$U18*'SVT Calculator'!F23</f>
        <v>0</v>
      </c>
      <c r="G18" s="31">
        <f>$U18*'SVT Calculator'!G23</f>
        <v>0</v>
      </c>
      <c r="H18" s="31">
        <f>$U18*'SVT Calculator'!H23</f>
        <v>0</v>
      </c>
      <c r="I18" s="31">
        <f>$U18*'SVT Calculator'!I23</f>
        <v>0</v>
      </c>
      <c r="J18" s="31">
        <f>$U18*'SVT Calculator'!J23</f>
        <v>0</v>
      </c>
      <c r="K18" s="31">
        <f>$U18*'SVT Calculator'!K23</f>
        <v>0</v>
      </c>
      <c r="L18" s="31">
        <f>$U18*'SVT Calculator'!L23</f>
        <v>0</v>
      </c>
      <c r="M18" s="31">
        <f>$U18*'SVT Calculator'!M23</f>
        <v>0</v>
      </c>
      <c r="N18" s="31">
        <f>$U18*'SVT Calculator'!N23</f>
        <v>0</v>
      </c>
      <c r="O18" s="31">
        <f>$U18*'SVT Calculator'!O23</f>
        <v>0</v>
      </c>
      <c r="P18" s="31">
        <f>$U18*'SVT Calculator'!P23</f>
        <v>0</v>
      </c>
      <c r="Q18" s="175">
        <f t="shared" si="0"/>
        <v>0</v>
      </c>
      <c r="T18" s="160" t="s">
        <v>53</v>
      </c>
      <c r="U18" s="152">
        <v>16.93</v>
      </c>
    </row>
    <row r="19" spans="2:21" ht="24" customHeight="1" x14ac:dyDescent="0.25">
      <c r="B19" s="156" t="s">
        <v>129</v>
      </c>
      <c r="C19" s="31">
        <f>$U19*'SVT Calculator'!C24</f>
        <v>0</v>
      </c>
      <c r="D19" s="31">
        <f>$U19*'SVT Calculator'!D24</f>
        <v>0</v>
      </c>
      <c r="E19" s="31">
        <f>$U19*'SVT Calculator'!E24</f>
        <v>0</v>
      </c>
      <c r="F19" s="31">
        <f>$U19*'SVT Calculator'!F24</f>
        <v>0</v>
      </c>
      <c r="G19" s="31">
        <f>$U19*'SVT Calculator'!G24</f>
        <v>0</v>
      </c>
      <c r="H19" s="31">
        <f>$U19*'SVT Calculator'!H24</f>
        <v>0</v>
      </c>
      <c r="I19" s="31">
        <f>$U19*'SVT Calculator'!I24</f>
        <v>0</v>
      </c>
      <c r="J19" s="31">
        <f>$U19*'SVT Calculator'!J24</f>
        <v>0</v>
      </c>
      <c r="K19" s="31">
        <f>$U19*'SVT Calculator'!K24</f>
        <v>0</v>
      </c>
      <c r="L19" s="31">
        <f>$U19*'SVT Calculator'!L24</f>
        <v>0</v>
      </c>
      <c r="M19" s="31">
        <f>$U19*'SVT Calculator'!M24</f>
        <v>0</v>
      </c>
      <c r="N19" s="31">
        <f>$U19*'SVT Calculator'!N24</f>
        <v>0</v>
      </c>
      <c r="O19" s="31">
        <f>$U19*'SVT Calculator'!O24</f>
        <v>0</v>
      </c>
      <c r="P19" s="31">
        <f>$U19*'SVT Calculator'!P24</f>
        <v>0</v>
      </c>
      <c r="Q19" s="175">
        <f t="shared" si="0"/>
        <v>0</v>
      </c>
      <c r="T19" s="160" t="s">
        <v>129</v>
      </c>
      <c r="U19" s="152">
        <v>100</v>
      </c>
    </row>
    <row r="20" spans="2:21" ht="24" customHeight="1" x14ac:dyDescent="0.25">
      <c r="B20" s="156" t="s">
        <v>56</v>
      </c>
      <c r="C20" s="31">
        <f>$U20*'SVT Calculator'!C25</f>
        <v>0</v>
      </c>
      <c r="D20" s="31">
        <f>$U20*'SVT Calculator'!D25</f>
        <v>0</v>
      </c>
      <c r="E20" s="31">
        <f>$U20*'SVT Calculator'!E25</f>
        <v>0</v>
      </c>
      <c r="F20" s="31">
        <f>$U20*'SVT Calculator'!F25</f>
        <v>0</v>
      </c>
      <c r="G20" s="31">
        <f>$U20*'SVT Calculator'!G25</f>
        <v>0</v>
      </c>
      <c r="H20" s="31">
        <f>$U20*'SVT Calculator'!H25</f>
        <v>0</v>
      </c>
      <c r="I20" s="31">
        <f>$U20*'SVT Calculator'!I25</f>
        <v>0</v>
      </c>
      <c r="J20" s="31">
        <f>$U20*'SVT Calculator'!J25</f>
        <v>0</v>
      </c>
      <c r="K20" s="31">
        <f>$U20*'SVT Calculator'!K25</f>
        <v>0</v>
      </c>
      <c r="L20" s="31">
        <f>$U20*'SVT Calculator'!L25</f>
        <v>0</v>
      </c>
      <c r="M20" s="31">
        <f>$U20*'SVT Calculator'!M25</f>
        <v>0</v>
      </c>
      <c r="N20" s="31">
        <f>$U20*'SVT Calculator'!N25</f>
        <v>0</v>
      </c>
      <c r="O20" s="31">
        <f>$U20*'SVT Calculator'!O25</f>
        <v>0</v>
      </c>
      <c r="P20" s="31">
        <f>$U20*'SVT Calculator'!P25</f>
        <v>0</v>
      </c>
      <c r="Q20" s="175">
        <f t="shared" si="0"/>
        <v>0</v>
      </c>
      <c r="T20" s="160" t="s">
        <v>56</v>
      </c>
      <c r="U20" s="152">
        <v>16.93</v>
      </c>
    </row>
    <row r="21" spans="2:21" ht="24" customHeight="1" x14ac:dyDescent="0.25">
      <c r="B21" s="156" t="s">
        <v>54</v>
      </c>
      <c r="C21" s="31">
        <f>$U21*'SVT Calculator'!C26</f>
        <v>0</v>
      </c>
      <c r="D21" s="31">
        <f>$U21*'SVT Calculator'!D26</f>
        <v>0</v>
      </c>
      <c r="E21" s="31">
        <f>$U21*'SVT Calculator'!E26</f>
        <v>0</v>
      </c>
      <c r="F21" s="31">
        <f>$U21*'SVT Calculator'!F26</f>
        <v>0</v>
      </c>
      <c r="G21" s="31">
        <f>$U21*'SVT Calculator'!G26</f>
        <v>0</v>
      </c>
      <c r="H21" s="31">
        <f>$U21*'SVT Calculator'!H26</f>
        <v>0</v>
      </c>
      <c r="I21" s="31">
        <f>$U21*'SVT Calculator'!I26</f>
        <v>0</v>
      </c>
      <c r="J21" s="31">
        <f>$U21*'SVT Calculator'!J26</f>
        <v>0</v>
      </c>
      <c r="K21" s="31">
        <f>$U21*'SVT Calculator'!K26</f>
        <v>0</v>
      </c>
      <c r="L21" s="31">
        <f>$U21*'SVT Calculator'!L26</f>
        <v>0</v>
      </c>
      <c r="M21" s="31">
        <f>$U21*'SVT Calculator'!M26</f>
        <v>0</v>
      </c>
      <c r="N21" s="31">
        <f>$U21*'SVT Calculator'!N26</f>
        <v>0</v>
      </c>
      <c r="O21" s="31">
        <f>$U21*'SVT Calculator'!O26</f>
        <v>0</v>
      </c>
      <c r="P21" s="31">
        <f>$U21*'SVT Calculator'!P26</f>
        <v>0</v>
      </c>
      <c r="Q21" s="175">
        <f t="shared" si="0"/>
        <v>0</v>
      </c>
      <c r="T21" s="160" t="s">
        <v>54</v>
      </c>
      <c r="U21" s="152">
        <v>16.93</v>
      </c>
    </row>
    <row r="22" spans="2:21" ht="24" customHeight="1" thickBot="1" x14ac:dyDescent="0.3">
      <c r="B22" s="157" t="s">
        <v>47</v>
      </c>
      <c r="C22" s="31">
        <f>$U22*'SVT Calculator'!C27</f>
        <v>0</v>
      </c>
      <c r="D22" s="31">
        <f>$U22*'SVT Calculator'!D27</f>
        <v>0</v>
      </c>
      <c r="E22" s="31">
        <f>$U22*'SVT Calculator'!E27</f>
        <v>0</v>
      </c>
      <c r="F22" s="31">
        <f>$U22*'SVT Calculator'!F27</f>
        <v>0</v>
      </c>
      <c r="G22" s="31">
        <f>$U22*'SVT Calculator'!G27</f>
        <v>0</v>
      </c>
      <c r="H22" s="31">
        <f>$U22*'SVT Calculator'!H27</f>
        <v>0</v>
      </c>
      <c r="I22" s="31">
        <f>$U22*'SVT Calculator'!I27</f>
        <v>0</v>
      </c>
      <c r="J22" s="31">
        <f>$U22*'SVT Calculator'!J27</f>
        <v>0</v>
      </c>
      <c r="K22" s="31">
        <f>$U22*'SVT Calculator'!K27</f>
        <v>0</v>
      </c>
      <c r="L22" s="31">
        <f>$U22*'SVT Calculator'!L27</f>
        <v>0</v>
      </c>
      <c r="M22" s="31">
        <f>$U22*'SVT Calculator'!M27</f>
        <v>0</v>
      </c>
      <c r="N22" s="31">
        <f>$U22*'SVT Calculator'!N27</f>
        <v>0</v>
      </c>
      <c r="O22" s="31">
        <f>$U22*'SVT Calculator'!O27</f>
        <v>0</v>
      </c>
      <c r="P22" s="31">
        <f>$U22*'SVT Calculator'!P27</f>
        <v>0</v>
      </c>
      <c r="Q22" s="176">
        <f t="shared" si="0"/>
        <v>0</v>
      </c>
      <c r="T22" s="229" t="s">
        <v>47</v>
      </c>
      <c r="U22" s="228">
        <v>286.22000000000003</v>
      </c>
    </row>
    <row r="23" spans="2:21" ht="24" customHeight="1" thickBot="1" x14ac:dyDescent="0.3">
      <c r="B23" s="52" t="s">
        <v>97</v>
      </c>
      <c r="C23" s="53">
        <f t="shared" ref="C23:H23" si="1">SUM(C11:C22)</f>
        <v>0</v>
      </c>
      <c r="D23" s="53">
        <f t="shared" si="1"/>
        <v>0</v>
      </c>
      <c r="E23" s="53">
        <f t="shared" si="1"/>
        <v>0</v>
      </c>
      <c r="F23" s="53">
        <f t="shared" si="1"/>
        <v>0</v>
      </c>
      <c r="G23" s="53">
        <f t="shared" si="1"/>
        <v>0</v>
      </c>
      <c r="H23" s="53">
        <f t="shared" si="1"/>
        <v>0</v>
      </c>
      <c r="I23" s="53"/>
      <c r="J23" s="53"/>
      <c r="K23" s="53">
        <f>SUM(K11:K22)</f>
        <v>0</v>
      </c>
      <c r="L23" s="53">
        <f>SUM(L11:L22)</f>
        <v>0</v>
      </c>
      <c r="M23" s="53"/>
      <c r="N23" s="53"/>
      <c r="O23" s="53">
        <f>SUM(O11:O22)</f>
        <v>0</v>
      </c>
      <c r="P23" s="53">
        <f>SUM(P11:P22)</f>
        <v>0</v>
      </c>
      <c r="Q23" s="177">
        <f>SUM(Q11:Q22)</f>
        <v>0</v>
      </c>
    </row>
    <row r="24" spans="2:21" ht="24" customHeight="1" thickBot="1" x14ac:dyDescent="0.3">
      <c r="B24" s="33" t="s">
        <v>78</v>
      </c>
      <c r="C24" s="59" t="str">
        <f t="shared" ref="C24:H24" si="2">IFERROR(C23/C10,"")</f>
        <v/>
      </c>
      <c r="D24" s="59" t="str">
        <f t="shared" si="2"/>
        <v/>
      </c>
      <c r="E24" s="59" t="str">
        <f t="shared" si="2"/>
        <v/>
      </c>
      <c r="F24" s="59" t="str">
        <f t="shared" si="2"/>
        <v/>
      </c>
      <c r="G24" s="59" t="str">
        <f t="shared" si="2"/>
        <v/>
      </c>
      <c r="H24" s="59" t="str">
        <f t="shared" si="2"/>
        <v/>
      </c>
      <c r="I24" s="59"/>
      <c r="J24" s="59"/>
      <c r="K24" s="59" t="str">
        <f>IFERROR(K23/K10,"")</f>
        <v/>
      </c>
      <c r="L24" s="59" t="str">
        <f>IFERROR(L23/L10,"")</f>
        <v/>
      </c>
      <c r="M24" s="59"/>
      <c r="N24" s="59"/>
      <c r="O24" s="59" t="str">
        <f>IFERROR(O23/O10,"")</f>
        <v/>
      </c>
      <c r="P24" s="59" t="str">
        <f>IFERROR(P23/P10,"")</f>
        <v/>
      </c>
      <c r="Q24" s="60" t="str">
        <f>IFERROR(Q23/C10,"")</f>
        <v/>
      </c>
    </row>
    <row r="30" spans="2:21" ht="24" customHeight="1" x14ac:dyDescent="0.25">
      <c r="B30" t="s">
        <v>79</v>
      </c>
    </row>
    <row r="31" spans="2:21" ht="24" customHeight="1" x14ac:dyDescent="0.25">
      <c r="B31" s="88" t="s">
        <v>80</v>
      </c>
    </row>
    <row r="32" spans="2:21" ht="116.25" customHeight="1" x14ac:dyDescent="0.25">
      <c r="B32" s="89" t="s">
        <v>81</v>
      </c>
    </row>
    <row r="33" spans="2:2" ht="24" customHeight="1" x14ac:dyDescent="0.25">
      <c r="B33" s="90" t="s">
        <v>82</v>
      </c>
    </row>
  </sheetData>
  <mergeCells count="3">
    <mergeCell ref="K5:L5"/>
    <mergeCell ref="O5:P5"/>
    <mergeCell ref="D5:J5"/>
  </mergeCells>
  <hyperlinks>
    <hyperlink ref="B33" r:id="rId1" xr:uid="{00000000-0004-0000-0500-000000000000}"/>
    <hyperlink ref="B31" r:id="rId2" xr:uid="{00000000-0004-0000-0500-00000100000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2A8E-EE95-4353-875B-651EF319BFA3}">
  <sheetPr codeName="Sheet20"/>
  <dimension ref="A1:AC813"/>
  <sheetViews>
    <sheetView workbookViewId="0">
      <selection activeCell="B814" sqref="B814"/>
    </sheetView>
  </sheetViews>
  <sheetFormatPr defaultRowHeight="15" x14ac:dyDescent="0.25"/>
  <cols>
    <col min="2" max="2" width="16" bestFit="1" customWidth="1"/>
    <col min="4" max="4" width="37.42578125" style="11" bestFit="1" customWidth="1"/>
    <col min="6" max="6" width="11.5703125" bestFit="1" customWidth="1"/>
    <col min="7" max="7" width="12.5703125" bestFit="1" customWidth="1"/>
    <col min="9" max="9" width="8.140625" bestFit="1" customWidth="1"/>
    <col min="10" max="10" width="9.140625" bestFit="1" customWidth="1"/>
    <col min="11" max="11" width="15.28515625" bestFit="1" customWidth="1"/>
    <col min="12" max="12" width="7.7109375" customWidth="1"/>
    <col min="13" max="13" width="15.140625" bestFit="1" customWidth="1"/>
    <col min="14" max="14" width="11.85546875" bestFit="1" customWidth="1"/>
    <col min="15" max="15" width="9.140625" bestFit="1" customWidth="1"/>
    <col min="16" max="16" width="15.28515625" bestFit="1" customWidth="1"/>
    <col min="17" max="17" width="28.85546875" bestFit="1" customWidth="1"/>
    <col min="18" max="18" width="15.28515625" bestFit="1" customWidth="1"/>
    <col min="20" max="20" width="25.140625" bestFit="1" customWidth="1"/>
    <col min="23" max="23" width="28.85546875" bestFit="1" customWidth="1"/>
  </cols>
  <sheetData>
    <row r="1" spans="1:23" x14ac:dyDescent="0.25">
      <c r="A1" s="87" t="s">
        <v>71</v>
      </c>
      <c r="B1" s="112" t="s">
        <v>298</v>
      </c>
      <c r="C1" s="112" t="s">
        <v>65</v>
      </c>
      <c r="D1" s="112" t="s">
        <v>99</v>
      </c>
      <c r="E1" s="121" t="s">
        <v>299</v>
      </c>
      <c r="F1" s="121" t="s">
        <v>300</v>
      </c>
      <c r="G1" s="121" t="s">
        <v>301</v>
      </c>
      <c r="J1" s="87" t="s">
        <v>280</v>
      </c>
      <c r="K1" s="87" t="s">
        <v>298</v>
      </c>
      <c r="L1" s="87" t="s">
        <v>65</v>
      </c>
      <c r="M1" s="87" t="s">
        <v>99</v>
      </c>
      <c r="N1" s="87" t="s">
        <v>305</v>
      </c>
      <c r="Q1" s="112" t="s">
        <v>71</v>
      </c>
      <c r="R1" s="87" t="s">
        <v>298</v>
      </c>
      <c r="S1" s="87" t="s">
        <v>65</v>
      </c>
      <c r="T1" s="87" t="s">
        <v>99</v>
      </c>
      <c r="U1" s="87" t="s">
        <v>299</v>
      </c>
    </row>
    <row r="2" spans="1:23" x14ac:dyDescent="0.25">
      <c r="A2" s="87" t="s">
        <v>145</v>
      </c>
      <c r="B2" s="122" t="s">
        <v>21</v>
      </c>
      <c r="C2" s="122">
        <v>1</v>
      </c>
      <c r="D2" s="172" t="s">
        <v>345</v>
      </c>
      <c r="E2" s="123">
        <v>9.5999999999999992E-3</v>
      </c>
      <c r="F2" s="124">
        <v>20000</v>
      </c>
      <c r="G2" s="124">
        <v>150000</v>
      </c>
      <c r="J2" s="87" t="s">
        <v>169</v>
      </c>
      <c r="K2" s="122" t="s">
        <v>118</v>
      </c>
      <c r="L2" s="122">
        <v>1</v>
      </c>
      <c r="M2" s="87" t="s">
        <v>293</v>
      </c>
      <c r="N2" s="124">
        <v>378</v>
      </c>
      <c r="Q2" s="133" t="s">
        <v>157</v>
      </c>
      <c r="R2" s="128" t="s">
        <v>173</v>
      </c>
      <c r="S2" s="133">
        <v>1</v>
      </c>
      <c r="T2" s="87" t="s">
        <v>290</v>
      </c>
      <c r="U2" s="134">
        <v>300</v>
      </c>
    </row>
    <row r="3" spans="1:23" x14ac:dyDescent="0.25">
      <c r="A3" s="87" t="s">
        <v>145</v>
      </c>
      <c r="B3" s="122" t="s">
        <v>22</v>
      </c>
      <c r="C3" s="122">
        <v>1</v>
      </c>
      <c r="D3" s="172" t="s">
        <v>345</v>
      </c>
      <c r="E3" s="123">
        <v>0.01</v>
      </c>
      <c r="F3" s="124">
        <v>30000</v>
      </c>
      <c r="G3" s="124">
        <v>200000</v>
      </c>
      <c r="J3" s="87" t="s">
        <v>169</v>
      </c>
      <c r="K3" s="122" t="s">
        <v>174</v>
      </c>
      <c r="L3" s="122">
        <v>1</v>
      </c>
      <c r="M3" s="87" t="s">
        <v>293</v>
      </c>
      <c r="N3" s="124">
        <v>225</v>
      </c>
      <c r="Q3" s="133" t="s">
        <v>157</v>
      </c>
      <c r="R3" s="128" t="s">
        <v>180</v>
      </c>
      <c r="S3" s="133">
        <v>1</v>
      </c>
      <c r="T3" s="87" t="s">
        <v>290</v>
      </c>
      <c r="U3" s="134">
        <v>295</v>
      </c>
    </row>
    <row r="4" spans="1:23" x14ac:dyDescent="0.25">
      <c r="A4" s="87" t="s">
        <v>145</v>
      </c>
      <c r="B4" s="122" t="s">
        <v>181</v>
      </c>
      <c r="C4" s="122">
        <v>1</v>
      </c>
      <c r="D4" s="172" t="s">
        <v>345</v>
      </c>
      <c r="E4" s="123">
        <v>8.0000000000000002E-3</v>
      </c>
      <c r="F4" s="124">
        <v>15000</v>
      </c>
      <c r="G4" s="124">
        <v>100000</v>
      </c>
      <c r="J4" s="87" t="s">
        <v>169</v>
      </c>
      <c r="K4" s="122" t="s">
        <v>190</v>
      </c>
      <c r="L4" s="122">
        <v>1</v>
      </c>
      <c r="M4" s="87" t="s">
        <v>293</v>
      </c>
      <c r="N4" s="124">
        <v>225</v>
      </c>
      <c r="Q4" s="133" t="s">
        <v>157</v>
      </c>
      <c r="R4" s="128" t="s">
        <v>120</v>
      </c>
      <c r="S4" s="133">
        <v>1</v>
      </c>
      <c r="T4" s="87" t="s">
        <v>290</v>
      </c>
      <c r="U4" s="134">
        <v>450</v>
      </c>
      <c r="W4" s="120"/>
    </row>
    <row r="5" spans="1:23" x14ac:dyDescent="0.25">
      <c r="A5" s="87" t="s">
        <v>145</v>
      </c>
      <c r="B5" s="122" t="s">
        <v>120</v>
      </c>
      <c r="C5" s="122">
        <v>1</v>
      </c>
      <c r="D5" s="172" t="s">
        <v>345</v>
      </c>
      <c r="E5" s="123">
        <v>7.3000000000000001E-3</v>
      </c>
      <c r="F5" s="124">
        <v>45000</v>
      </c>
      <c r="G5" s="124">
        <v>120000</v>
      </c>
      <c r="J5" s="87" t="s">
        <v>169</v>
      </c>
      <c r="K5" s="122" t="s">
        <v>200</v>
      </c>
      <c r="L5" s="122">
        <v>1</v>
      </c>
      <c r="M5" s="87" t="s">
        <v>293</v>
      </c>
      <c r="N5" s="124">
        <v>180</v>
      </c>
      <c r="Q5" s="133" t="s">
        <v>157</v>
      </c>
      <c r="R5" s="128" t="s">
        <v>194</v>
      </c>
      <c r="S5" s="133">
        <v>1</v>
      </c>
      <c r="T5" s="87" t="s">
        <v>290</v>
      </c>
      <c r="U5" s="134">
        <v>455</v>
      </c>
      <c r="W5" s="120"/>
    </row>
    <row r="6" spans="1:23" x14ac:dyDescent="0.25">
      <c r="A6" s="87" t="s">
        <v>145</v>
      </c>
      <c r="B6" s="122" t="s">
        <v>25</v>
      </c>
      <c r="C6" s="122">
        <v>1</v>
      </c>
      <c r="D6" s="172" t="s">
        <v>345</v>
      </c>
      <c r="E6" s="123">
        <v>0.01</v>
      </c>
      <c r="F6" s="124">
        <v>20000</v>
      </c>
      <c r="G6" s="124">
        <v>100000</v>
      </c>
      <c r="J6" s="87" t="s">
        <v>169</v>
      </c>
      <c r="K6" s="122" t="s">
        <v>192</v>
      </c>
      <c r="L6" s="122">
        <v>1</v>
      </c>
      <c r="M6" s="87" t="s">
        <v>293</v>
      </c>
      <c r="N6" s="124">
        <v>145</v>
      </c>
      <c r="Q6" s="133" t="s">
        <v>157</v>
      </c>
      <c r="R6" s="128" t="s">
        <v>195</v>
      </c>
      <c r="S6" s="133">
        <v>1</v>
      </c>
      <c r="T6" s="87" t="s">
        <v>290</v>
      </c>
      <c r="U6" s="134">
        <v>280</v>
      </c>
    </row>
    <row r="7" spans="1:23" x14ac:dyDescent="0.25">
      <c r="A7" s="87" t="s">
        <v>145</v>
      </c>
      <c r="B7" s="122" t="s">
        <v>195</v>
      </c>
      <c r="C7" s="122">
        <v>1</v>
      </c>
      <c r="D7" s="172" t="s">
        <v>345</v>
      </c>
      <c r="E7" s="123">
        <v>7.0000000000000001E-3</v>
      </c>
      <c r="F7" s="124">
        <v>15000</v>
      </c>
      <c r="G7" s="124">
        <v>97500</v>
      </c>
      <c r="J7" s="87" t="s">
        <v>169</v>
      </c>
      <c r="K7" s="122" t="s">
        <v>196</v>
      </c>
      <c r="L7" s="122">
        <v>1</v>
      </c>
      <c r="M7" s="87" t="s">
        <v>293</v>
      </c>
      <c r="N7" s="124">
        <v>380</v>
      </c>
      <c r="Q7" s="133" t="s">
        <v>157</v>
      </c>
      <c r="R7" s="128" t="s">
        <v>202</v>
      </c>
      <c r="S7" s="133">
        <v>1</v>
      </c>
      <c r="T7" s="87" t="s">
        <v>290</v>
      </c>
      <c r="U7" s="134">
        <v>392</v>
      </c>
    </row>
    <row r="8" spans="1:23" x14ac:dyDescent="0.25">
      <c r="A8" s="87" t="s">
        <v>145</v>
      </c>
      <c r="B8" s="122" t="s">
        <v>221</v>
      </c>
      <c r="C8" s="122">
        <v>1</v>
      </c>
      <c r="D8" s="172" t="s">
        <v>345</v>
      </c>
      <c r="E8" s="123">
        <v>9.7000000000000003E-3</v>
      </c>
      <c r="F8" s="124">
        <v>19808.88</v>
      </c>
      <c r="G8" s="124">
        <v>135230.54999999999</v>
      </c>
      <c r="J8" s="87" t="s">
        <v>169</v>
      </c>
      <c r="K8" s="122" t="s">
        <v>118</v>
      </c>
      <c r="L8" s="122">
        <v>1</v>
      </c>
      <c r="M8" s="87" t="s">
        <v>294</v>
      </c>
      <c r="N8" s="124">
        <v>389</v>
      </c>
      <c r="Q8" s="133" t="s">
        <v>157</v>
      </c>
      <c r="R8" s="128" t="s">
        <v>219</v>
      </c>
      <c r="S8" s="133">
        <v>1</v>
      </c>
      <c r="T8" s="87" t="s">
        <v>290</v>
      </c>
      <c r="U8" s="134">
        <v>550</v>
      </c>
    </row>
    <row r="9" spans="1:23" x14ac:dyDescent="0.25">
      <c r="A9" s="87" t="s">
        <v>145</v>
      </c>
      <c r="B9" s="122" t="s">
        <v>121</v>
      </c>
      <c r="C9" s="122">
        <v>1</v>
      </c>
      <c r="D9" s="172" t="s">
        <v>345</v>
      </c>
      <c r="E9" s="123">
        <v>9.4999999999999998E-3</v>
      </c>
      <c r="F9" s="124">
        <v>10000</v>
      </c>
      <c r="G9" s="124">
        <v>125000</v>
      </c>
      <c r="J9" s="87" t="s">
        <v>169</v>
      </c>
      <c r="K9" s="122" t="s">
        <v>174</v>
      </c>
      <c r="L9" s="122">
        <v>1</v>
      </c>
      <c r="M9" s="87" t="s">
        <v>294</v>
      </c>
      <c r="N9" s="124">
        <v>225</v>
      </c>
      <c r="Q9" s="133" t="s">
        <v>157</v>
      </c>
      <c r="R9" s="128" t="s">
        <v>216</v>
      </c>
      <c r="S9" s="133">
        <v>1</v>
      </c>
      <c r="T9" s="87" t="s">
        <v>290</v>
      </c>
      <c r="U9" s="134">
        <v>350</v>
      </c>
    </row>
    <row r="10" spans="1:23" x14ac:dyDescent="0.25">
      <c r="A10" s="87" t="s">
        <v>145</v>
      </c>
      <c r="B10" s="122" t="s">
        <v>196</v>
      </c>
      <c r="C10" s="122">
        <v>1</v>
      </c>
      <c r="D10" s="172" t="s">
        <v>345</v>
      </c>
      <c r="E10" s="123">
        <v>6.8999999999999999E-3</v>
      </c>
      <c r="F10" s="124">
        <v>17500</v>
      </c>
      <c r="G10" s="124">
        <v>105000</v>
      </c>
      <c r="J10" s="87" t="s">
        <v>169</v>
      </c>
      <c r="K10" s="122" t="s">
        <v>190</v>
      </c>
      <c r="L10" s="122">
        <v>1</v>
      </c>
      <c r="M10" s="87" t="s">
        <v>294</v>
      </c>
      <c r="N10" s="124">
        <v>225</v>
      </c>
      <c r="Q10" s="133" t="s">
        <v>157</v>
      </c>
      <c r="R10" s="128" t="s">
        <v>173</v>
      </c>
      <c r="S10" s="133">
        <v>2</v>
      </c>
      <c r="T10" s="87" t="s">
        <v>290</v>
      </c>
      <c r="U10" s="134">
        <v>300</v>
      </c>
    </row>
    <row r="11" spans="1:23" x14ac:dyDescent="0.25">
      <c r="A11" s="87" t="s">
        <v>145</v>
      </c>
      <c r="B11" s="122" t="s">
        <v>203</v>
      </c>
      <c r="C11" s="122">
        <v>1</v>
      </c>
      <c r="D11" s="172" t="s">
        <v>345</v>
      </c>
      <c r="E11" s="123">
        <v>8.0000000000000002E-3</v>
      </c>
      <c r="F11" s="124">
        <v>12000</v>
      </c>
      <c r="G11" s="124">
        <v>162500</v>
      </c>
      <c r="J11" s="87" t="s">
        <v>169</v>
      </c>
      <c r="K11" s="122" t="s">
        <v>200</v>
      </c>
      <c r="L11" s="122">
        <v>1</v>
      </c>
      <c r="M11" s="87" t="s">
        <v>294</v>
      </c>
      <c r="N11" s="124">
        <v>180</v>
      </c>
      <c r="Q11" s="133" t="s">
        <v>157</v>
      </c>
      <c r="R11" s="128" t="s">
        <v>180</v>
      </c>
      <c r="S11" s="133">
        <v>2</v>
      </c>
      <c r="T11" s="87" t="s">
        <v>290</v>
      </c>
      <c r="U11" s="134">
        <v>295</v>
      </c>
    </row>
    <row r="12" spans="1:23" x14ac:dyDescent="0.25">
      <c r="A12" s="87" t="s">
        <v>145</v>
      </c>
      <c r="B12" s="122" t="s">
        <v>115</v>
      </c>
      <c r="C12" s="122">
        <v>1</v>
      </c>
      <c r="D12" s="172" t="s">
        <v>345</v>
      </c>
      <c r="E12" s="123">
        <v>8.3000000000000001E-3</v>
      </c>
      <c r="F12" s="124">
        <v>11750</v>
      </c>
      <c r="G12" s="124">
        <v>144000</v>
      </c>
      <c r="J12" s="87" t="s">
        <v>169</v>
      </c>
      <c r="K12" s="122" t="s">
        <v>192</v>
      </c>
      <c r="L12" s="122">
        <v>1</v>
      </c>
      <c r="M12" s="87" t="s">
        <v>294</v>
      </c>
      <c r="N12" s="124">
        <v>185</v>
      </c>
      <c r="Q12" s="133" t="s">
        <v>157</v>
      </c>
      <c r="R12" s="128" t="s">
        <v>120</v>
      </c>
      <c r="S12" s="133">
        <v>2</v>
      </c>
      <c r="T12" s="87" t="s">
        <v>290</v>
      </c>
      <c r="U12" s="134">
        <v>450</v>
      </c>
    </row>
    <row r="13" spans="1:23" x14ac:dyDescent="0.25">
      <c r="A13" s="87" t="s">
        <v>145</v>
      </c>
      <c r="B13" s="122" t="s">
        <v>211</v>
      </c>
      <c r="C13" s="122">
        <v>1</v>
      </c>
      <c r="D13" s="172" t="s">
        <v>345</v>
      </c>
      <c r="E13" s="123">
        <v>6.7000000000000002E-3</v>
      </c>
      <c r="F13" s="124">
        <v>12400</v>
      </c>
      <c r="G13" s="124">
        <v>118000</v>
      </c>
      <c r="J13" s="87" t="s">
        <v>169</v>
      </c>
      <c r="K13" s="122" t="s">
        <v>196</v>
      </c>
      <c r="L13" s="122">
        <v>1</v>
      </c>
      <c r="M13" s="87" t="s">
        <v>294</v>
      </c>
      <c r="N13" s="124">
        <v>395</v>
      </c>
      <c r="Q13" s="133" t="s">
        <v>157</v>
      </c>
      <c r="R13" s="128" t="s">
        <v>194</v>
      </c>
      <c r="S13" s="133">
        <v>2</v>
      </c>
      <c r="T13" s="87" t="s">
        <v>290</v>
      </c>
      <c r="U13" s="134">
        <v>455</v>
      </c>
    </row>
    <row r="14" spans="1:23" x14ac:dyDescent="0.25">
      <c r="A14" s="87" t="s">
        <v>145</v>
      </c>
      <c r="B14" s="122" t="s">
        <v>222</v>
      </c>
      <c r="C14" s="122">
        <v>1</v>
      </c>
      <c r="D14" s="172" t="s">
        <v>345</v>
      </c>
      <c r="E14" s="123">
        <v>6.7499999999999999E-3</v>
      </c>
      <c r="F14" s="124">
        <v>3375</v>
      </c>
      <c r="G14" s="124">
        <v>55000</v>
      </c>
      <c r="J14" s="87" t="s">
        <v>169</v>
      </c>
      <c r="K14" s="122" t="s">
        <v>118</v>
      </c>
      <c r="L14" s="122">
        <v>1</v>
      </c>
      <c r="M14" s="87" t="s">
        <v>295</v>
      </c>
      <c r="N14" s="124">
        <v>473</v>
      </c>
      <c r="Q14" s="133" t="s">
        <v>157</v>
      </c>
      <c r="R14" s="128" t="s">
        <v>195</v>
      </c>
      <c r="S14" s="133">
        <v>2</v>
      </c>
      <c r="T14" s="87" t="s">
        <v>290</v>
      </c>
      <c r="U14" s="134">
        <v>280</v>
      </c>
    </row>
    <row r="15" spans="1:23" x14ac:dyDescent="0.25">
      <c r="A15" s="87" t="s">
        <v>145</v>
      </c>
      <c r="B15" s="122" t="s">
        <v>216</v>
      </c>
      <c r="C15" s="122">
        <v>1</v>
      </c>
      <c r="D15" s="172" t="s">
        <v>345</v>
      </c>
      <c r="E15" s="123">
        <v>8.5000000000000006E-3</v>
      </c>
      <c r="F15" s="124">
        <v>15000</v>
      </c>
      <c r="G15" s="124">
        <v>120000</v>
      </c>
      <c r="J15" s="87" t="s">
        <v>169</v>
      </c>
      <c r="K15" s="122" t="s">
        <v>174</v>
      </c>
      <c r="L15" s="122">
        <v>1</v>
      </c>
      <c r="M15" s="87" t="s">
        <v>295</v>
      </c>
      <c r="N15" s="124">
        <v>225</v>
      </c>
      <c r="Q15" s="133" t="s">
        <v>157</v>
      </c>
      <c r="R15" s="128" t="s">
        <v>202</v>
      </c>
      <c r="S15" s="133">
        <v>2</v>
      </c>
      <c r="T15" s="87" t="s">
        <v>290</v>
      </c>
      <c r="U15" s="134">
        <v>392</v>
      </c>
    </row>
    <row r="16" spans="1:23" x14ac:dyDescent="0.25">
      <c r="A16" s="87" t="s">
        <v>145</v>
      </c>
      <c r="B16" s="122" t="s">
        <v>117</v>
      </c>
      <c r="C16" s="122">
        <v>1</v>
      </c>
      <c r="D16" s="172" t="s">
        <v>345</v>
      </c>
      <c r="E16" s="123">
        <v>9.9000000000000008E-3</v>
      </c>
      <c r="F16" s="124">
        <v>29950</v>
      </c>
      <c r="G16" s="124">
        <v>168750</v>
      </c>
      <c r="J16" s="87" t="s">
        <v>169</v>
      </c>
      <c r="K16" s="122" t="s">
        <v>190</v>
      </c>
      <c r="L16" s="122">
        <v>1</v>
      </c>
      <c r="M16" s="87" t="s">
        <v>295</v>
      </c>
      <c r="N16" s="124">
        <v>350</v>
      </c>
      <c r="Q16" s="133" t="s">
        <v>157</v>
      </c>
      <c r="R16" s="128" t="s">
        <v>219</v>
      </c>
      <c r="S16" s="133">
        <v>2</v>
      </c>
      <c r="T16" s="87" t="s">
        <v>290</v>
      </c>
      <c r="U16" s="134">
        <v>550</v>
      </c>
    </row>
    <row r="17" spans="1:21" x14ac:dyDescent="0.25">
      <c r="A17" s="87" t="s">
        <v>145</v>
      </c>
      <c r="B17" s="122" t="s">
        <v>21</v>
      </c>
      <c r="C17" s="122">
        <v>2</v>
      </c>
      <c r="D17" s="172" t="s">
        <v>345</v>
      </c>
      <c r="E17" s="123">
        <v>5.3E-3</v>
      </c>
      <c r="F17" s="124">
        <v>20000</v>
      </c>
      <c r="G17" s="124">
        <v>150000</v>
      </c>
      <c r="J17" s="87" t="s">
        <v>169</v>
      </c>
      <c r="K17" s="122" t="s">
        <v>200</v>
      </c>
      <c r="L17" s="122">
        <v>1</v>
      </c>
      <c r="M17" s="87" t="s">
        <v>295</v>
      </c>
      <c r="N17" s="124">
        <v>180</v>
      </c>
      <c r="Q17" s="133" t="s">
        <v>157</v>
      </c>
      <c r="R17" s="128" t="s">
        <v>216</v>
      </c>
      <c r="S17" s="133">
        <v>2</v>
      </c>
      <c r="T17" s="87" t="s">
        <v>290</v>
      </c>
      <c r="U17" s="134">
        <v>350</v>
      </c>
    </row>
    <row r="18" spans="1:21" x14ac:dyDescent="0.25">
      <c r="A18" s="87" t="s">
        <v>145</v>
      </c>
      <c r="B18" s="122" t="s">
        <v>22</v>
      </c>
      <c r="C18" s="122">
        <v>2</v>
      </c>
      <c r="D18" s="172" t="s">
        <v>345</v>
      </c>
      <c r="E18" s="123">
        <v>8.0000000000000002E-3</v>
      </c>
      <c r="F18" s="124">
        <v>30000</v>
      </c>
      <c r="G18" s="124">
        <v>200000</v>
      </c>
      <c r="J18" s="87" t="s">
        <v>169</v>
      </c>
      <c r="K18" s="122" t="s">
        <v>192</v>
      </c>
      <c r="L18" s="122">
        <v>1</v>
      </c>
      <c r="M18" s="87" t="s">
        <v>295</v>
      </c>
      <c r="N18" s="124">
        <v>195</v>
      </c>
      <c r="Q18" s="133" t="s">
        <v>157</v>
      </c>
      <c r="R18" s="128" t="s">
        <v>173</v>
      </c>
      <c r="S18" s="133">
        <v>3</v>
      </c>
      <c r="T18" s="87" t="s">
        <v>290</v>
      </c>
      <c r="U18" s="134">
        <v>300</v>
      </c>
    </row>
    <row r="19" spans="1:21" x14ac:dyDescent="0.25">
      <c r="A19" s="87" t="s">
        <v>145</v>
      </c>
      <c r="B19" s="122" t="s">
        <v>181</v>
      </c>
      <c r="C19" s="122">
        <v>2</v>
      </c>
      <c r="D19" s="172" t="s">
        <v>345</v>
      </c>
      <c r="E19" s="123">
        <v>6.0000000000000001E-3</v>
      </c>
      <c r="F19" s="124">
        <v>15000</v>
      </c>
      <c r="G19" s="124">
        <v>100000</v>
      </c>
      <c r="J19" s="87" t="s">
        <v>169</v>
      </c>
      <c r="K19" s="122" t="s">
        <v>196</v>
      </c>
      <c r="L19" s="122">
        <v>1</v>
      </c>
      <c r="M19" s="87" t="s">
        <v>295</v>
      </c>
      <c r="N19" s="124">
        <v>410</v>
      </c>
      <c r="Q19" s="133" t="s">
        <v>157</v>
      </c>
      <c r="R19" s="128" t="s">
        <v>180</v>
      </c>
      <c r="S19" s="133">
        <v>3</v>
      </c>
      <c r="T19" s="87" t="s">
        <v>290</v>
      </c>
      <c r="U19" s="134">
        <v>295</v>
      </c>
    </row>
    <row r="20" spans="1:21" x14ac:dyDescent="0.25">
      <c r="A20" s="87" t="s">
        <v>145</v>
      </c>
      <c r="B20" s="122" t="s">
        <v>120</v>
      </c>
      <c r="C20" s="122">
        <v>2</v>
      </c>
      <c r="D20" s="172" t="s">
        <v>345</v>
      </c>
      <c r="E20" s="123">
        <v>6.7499999999999999E-3</v>
      </c>
      <c r="F20" s="124">
        <v>45000</v>
      </c>
      <c r="G20" s="124">
        <v>120000</v>
      </c>
      <c r="J20" s="87" t="s">
        <v>169</v>
      </c>
      <c r="K20" s="122" t="s">
        <v>118</v>
      </c>
      <c r="L20" s="122">
        <v>2</v>
      </c>
      <c r="M20" s="87" t="s">
        <v>293</v>
      </c>
      <c r="N20" s="124">
        <v>378</v>
      </c>
      <c r="Q20" s="133" t="s">
        <v>157</v>
      </c>
      <c r="R20" s="128" t="s">
        <v>120</v>
      </c>
      <c r="S20" s="133">
        <v>3</v>
      </c>
      <c r="T20" s="87" t="s">
        <v>290</v>
      </c>
      <c r="U20" s="134">
        <v>450</v>
      </c>
    </row>
    <row r="21" spans="1:21" x14ac:dyDescent="0.25">
      <c r="A21" s="87" t="s">
        <v>145</v>
      </c>
      <c r="B21" s="122" t="s">
        <v>25</v>
      </c>
      <c r="C21" s="122">
        <v>2</v>
      </c>
      <c r="D21" s="172" t="s">
        <v>345</v>
      </c>
      <c r="E21" s="123">
        <v>7.0000000000000001E-3</v>
      </c>
      <c r="F21" s="124">
        <v>20000</v>
      </c>
      <c r="G21" s="124">
        <v>100000</v>
      </c>
      <c r="J21" s="87" t="s">
        <v>169</v>
      </c>
      <c r="K21" s="122" t="s">
        <v>174</v>
      </c>
      <c r="L21" s="122">
        <v>2</v>
      </c>
      <c r="M21" s="87" t="s">
        <v>293</v>
      </c>
      <c r="N21" s="124">
        <v>225</v>
      </c>
      <c r="Q21" s="133" t="s">
        <v>157</v>
      </c>
      <c r="R21" s="128" t="s">
        <v>194</v>
      </c>
      <c r="S21" s="133">
        <v>3</v>
      </c>
      <c r="T21" s="87" t="s">
        <v>290</v>
      </c>
      <c r="U21" s="134">
        <v>455</v>
      </c>
    </row>
    <row r="22" spans="1:21" x14ac:dyDescent="0.25">
      <c r="A22" s="87" t="s">
        <v>145</v>
      </c>
      <c r="B22" s="122" t="s">
        <v>195</v>
      </c>
      <c r="C22" s="122">
        <v>2</v>
      </c>
      <c r="D22" s="172" t="s">
        <v>345</v>
      </c>
      <c r="E22" s="123">
        <v>5.4999999999999997E-3</v>
      </c>
      <c r="F22" s="124">
        <v>15000</v>
      </c>
      <c r="G22" s="124">
        <v>97500</v>
      </c>
      <c r="J22" s="87" t="s">
        <v>169</v>
      </c>
      <c r="K22" s="122" t="s">
        <v>190</v>
      </c>
      <c r="L22" s="122">
        <v>2</v>
      </c>
      <c r="M22" s="87" t="s">
        <v>293</v>
      </c>
      <c r="N22" s="124">
        <v>225</v>
      </c>
      <c r="Q22" s="133" t="s">
        <v>157</v>
      </c>
      <c r="R22" s="128" t="s">
        <v>195</v>
      </c>
      <c r="S22" s="133">
        <v>3</v>
      </c>
      <c r="T22" s="87" t="s">
        <v>290</v>
      </c>
      <c r="U22" s="134">
        <v>280</v>
      </c>
    </row>
    <row r="23" spans="1:21" x14ac:dyDescent="0.25">
      <c r="A23" s="87" t="s">
        <v>145</v>
      </c>
      <c r="B23" s="122" t="s">
        <v>221</v>
      </c>
      <c r="C23" s="122">
        <v>2</v>
      </c>
      <c r="D23" s="172" t="s">
        <v>345</v>
      </c>
      <c r="E23" s="123">
        <v>6.7999999999999996E-3</v>
      </c>
      <c r="F23" s="124">
        <v>19808.88</v>
      </c>
      <c r="G23" s="124">
        <v>135230.54999999999</v>
      </c>
      <c r="J23" s="87" t="s">
        <v>169</v>
      </c>
      <c r="K23" s="122" t="s">
        <v>200</v>
      </c>
      <c r="L23" s="122">
        <v>2</v>
      </c>
      <c r="M23" s="87" t="s">
        <v>293</v>
      </c>
      <c r="N23" s="124">
        <v>180</v>
      </c>
      <c r="Q23" s="133" t="s">
        <v>157</v>
      </c>
      <c r="R23" s="128" t="s">
        <v>202</v>
      </c>
      <c r="S23" s="133">
        <v>3</v>
      </c>
      <c r="T23" s="87" t="s">
        <v>290</v>
      </c>
      <c r="U23" s="134">
        <v>392</v>
      </c>
    </row>
    <row r="24" spans="1:21" x14ac:dyDescent="0.25">
      <c r="A24" s="87" t="s">
        <v>145</v>
      </c>
      <c r="B24" s="122" t="s">
        <v>121</v>
      </c>
      <c r="C24" s="122">
        <v>2</v>
      </c>
      <c r="D24" s="172" t="s">
        <v>345</v>
      </c>
      <c r="E24" s="123">
        <v>6.8999999999999999E-3</v>
      </c>
      <c r="F24" s="124">
        <v>10000</v>
      </c>
      <c r="G24" s="124">
        <v>125000</v>
      </c>
      <c r="J24" s="87" t="s">
        <v>169</v>
      </c>
      <c r="K24" s="122" t="s">
        <v>192</v>
      </c>
      <c r="L24" s="122">
        <v>2</v>
      </c>
      <c r="M24" s="87" t="s">
        <v>293</v>
      </c>
      <c r="N24" s="124">
        <v>145</v>
      </c>
      <c r="Q24" s="133" t="s">
        <v>157</v>
      </c>
      <c r="R24" s="128" t="s">
        <v>219</v>
      </c>
      <c r="S24" s="133">
        <v>3</v>
      </c>
      <c r="T24" s="87" t="s">
        <v>290</v>
      </c>
      <c r="U24" s="134">
        <v>550</v>
      </c>
    </row>
    <row r="25" spans="1:21" x14ac:dyDescent="0.25">
      <c r="A25" s="87" t="s">
        <v>145</v>
      </c>
      <c r="B25" s="122" t="s">
        <v>196</v>
      </c>
      <c r="C25" s="122">
        <v>2</v>
      </c>
      <c r="D25" s="172" t="s">
        <v>345</v>
      </c>
      <c r="E25" s="123">
        <v>6.3E-3</v>
      </c>
      <c r="F25" s="124">
        <v>17500</v>
      </c>
      <c r="G25" s="124">
        <v>105000</v>
      </c>
      <c r="J25" s="87" t="s">
        <v>169</v>
      </c>
      <c r="K25" s="122" t="s">
        <v>196</v>
      </c>
      <c r="L25" s="122">
        <v>2</v>
      </c>
      <c r="M25" s="87" t="s">
        <v>293</v>
      </c>
      <c r="N25" s="124">
        <v>380</v>
      </c>
      <c r="Q25" s="133" t="s">
        <v>157</v>
      </c>
      <c r="R25" s="128" t="s">
        <v>216</v>
      </c>
      <c r="S25" s="133">
        <v>3</v>
      </c>
      <c r="T25" s="87" t="s">
        <v>290</v>
      </c>
      <c r="U25" s="134">
        <v>350</v>
      </c>
    </row>
    <row r="26" spans="1:21" x14ac:dyDescent="0.25">
      <c r="A26" s="87" t="s">
        <v>145</v>
      </c>
      <c r="B26" s="122" t="s">
        <v>203</v>
      </c>
      <c r="C26" s="122">
        <v>2</v>
      </c>
      <c r="D26" s="172" t="s">
        <v>345</v>
      </c>
      <c r="E26" s="123">
        <v>6.4999999999999997E-3</v>
      </c>
      <c r="F26" s="124">
        <v>12000</v>
      </c>
      <c r="G26" s="124">
        <v>162500</v>
      </c>
      <c r="J26" s="87" t="s">
        <v>169</v>
      </c>
      <c r="K26" s="122" t="s">
        <v>118</v>
      </c>
      <c r="L26" s="122">
        <v>2</v>
      </c>
      <c r="M26" s="87" t="s">
        <v>294</v>
      </c>
      <c r="N26" s="124">
        <v>389</v>
      </c>
      <c r="Q26" s="133" t="s">
        <v>158</v>
      </c>
      <c r="R26" s="128" t="s">
        <v>173</v>
      </c>
      <c r="S26" s="135">
        <v>1</v>
      </c>
      <c r="T26" s="87" t="s">
        <v>290</v>
      </c>
      <c r="U26" s="134">
        <v>300</v>
      </c>
    </row>
    <row r="27" spans="1:21" x14ac:dyDescent="0.25">
      <c r="A27" s="87" t="s">
        <v>145</v>
      </c>
      <c r="B27" s="122" t="s">
        <v>115</v>
      </c>
      <c r="C27" s="122">
        <v>2</v>
      </c>
      <c r="D27" s="172" t="s">
        <v>345</v>
      </c>
      <c r="E27" s="123">
        <v>7.6E-3</v>
      </c>
      <c r="F27" s="124">
        <v>11750</v>
      </c>
      <c r="G27" s="124">
        <v>144000</v>
      </c>
      <c r="J27" s="87" t="s">
        <v>169</v>
      </c>
      <c r="K27" s="122" t="s">
        <v>174</v>
      </c>
      <c r="L27" s="122">
        <v>2</v>
      </c>
      <c r="M27" s="87" t="s">
        <v>294</v>
      </c>
      <c r="N27" s="124">
        <v>225</v>
      </c>
      <c r="Q27" s="133" t="s">
        <v>158</v>
      </c>
      <c r="R27" s="128" t="s">
        <v>180</v>
      </c>
      <c r="S27" s="135">
        <v>1</v>
      </c>
      <c r="T27" s="87" t="s">
        <v>290</v>
      </c>
      <c r="U27" s="134">
        <v>295</v>
      </c>
    </row>
    <row r="28" spans="1:21" x14ac:dyDescent="0.25">
      <c r="A28" s="87" t="s">
        <v>145</v>
      </c>
      <c r="B28" s="122" t="s">
        <v>211</v>
      </c>
      <c r="C28" s="122">
        <v>2</v>
      </c>
      <c r="D28" s="172" t="s">
        <v>345</v>
      </c>
      <c r="E28" s="123">
        <v>4.7999999999999996E-3</v>
      </c>
      <c r="F28" s="124">
        <v>12400</v>
      </c>
      <c r="G28" s="124">
        <v>118000</v>
      </c>
      <c r="J28" s="87" t="s">
        <v>169</v>
      </c>
      <c r="K28" s="122" t="s">
        <v>190</v>
      </c>
      <c r="L28" s="122">
        <v>2</v>
      </c>
      <c r="M28" s="87" t="s">
        <v>294</v>
      </c>
      <c r="N28" s="124">
        <v>225</v>
      </c>
      <c r="Q28" s="133" t="s">
        <v>158</v>
      </c>
      <c r="R28" s="128" t="s">
        <v>120</v>
      </c>
      <c r="S28" s="135">
        <v>1</v>
      </c>
      <c r="T28" s="87" t="s">
        <v>290</v>
      </c>
      <c r="U28" s="134">
        <v>450</v>
      </c>
    </row>
    <row r="29" spans="1:21" x14ac:dyDescent="0.25">
      <c r="A29" s="87" t="s">
        <v>145</v>
      </c>
      <c r="B29" s="122" t="s">
        <v>222</v>
      </c>
      <c r="C29" s="122">
        <v>2</v>
      </c>
      <c r="D29" s="172" t="s">
        <v>345</v>
      </c>
      <c r="E29" s="123">
        <v>5.4999999999999997E-3</v>
      </c>
      <c r="F29" s="124">
        <v>3375</v>
      </c>
      <c r="G29" s="124">
        <v>55000</v>
      </c>
      <c r="J29" s="87" t="s">
        <v>169</v>
      </c>
      <c r="K29" s="122" t="s">
        <v>200</v>
      </c>
      <c r="L29" s="122">
        <v>2</v>
      </c>
      <c r="M29" s="87" t="s">
        <v>294</v>
      </c>
      <c r="N29" s="124">
        <v>180</v>
      </c>
      <c r="Q29" s="133" t="s">
        <v>158</v>
      </c>
      <c r="R29" s="128" t="s">
        <v>194</v>
      </c>
      <c r="S29" s="135">
        <v>1</v>
      </c>
      <c r="T29" s="87" t="s">
        <v>290</v>
      </c>
      <c r="U29" s="134">
        <v>455</v>
      </c>
    </row>
    <row r="30" spans="1:21" x14ac:dyDescent="0.25">
      <c r="A30" s="87" t="s">
        <v>145</v>
      </c>
      <c r="B30" s="122" t="s">
        <v>216</v>
      </c>
      <c r="C30" s="122">
        <v>2</v>
      </c>
      <c r="D30" s="172" t="s">
        <v>345</v>
      </c>
      <c r="E30" s="123">
        <v>6.4999999999999997E-3</v>
      </c>
      <c r="F30" s="124">
        <v>15000</v>
      </c>
      <c r="G30" s="124">
        <v>120000</v>
      </c>
      <c r="J30" s="87" t="s">
        <v>169</v>
      </c>
      <c r="K30" s="122" t="s">
        <v>192</v>
      </c>
      <c r="L30" s="122">
        <v>2</v>
      </c>
      <c r="M30" s="87" t="s">
        <v>294</v>
      </c>
      <c r="N30" s="124">
        <v>185</v>
      </c>
      <c r="Q30" s="133" t="s">
        <v>158</v>
      </c>
      <c r="R30" s="128" t="s">
        <v>195</v>
      </c>
      <c r="S30" s="135">
        <v>1</v>
      </c>
      <c r="T30" s="87" t="s">
        <v>290</v>
      </c>
      <c r="U30" s="134">
        <v>280</v>
      </c>
    </row>
    <row r="31" spans="1:21" x14ac:dyDescent="0.25">
      <c r="A31" s="87" t="s">
        <v>145</v>
      </c>
      <c r="B31" s="122" t="s">
        <v>117</v>
      </c>
      <c r="C31" s="122">
        <v>2</v>
      </c>
      <c r="D31" s="172" t="s">
        <v>345</v>
      </c>
      <c r="E31" s="123">
        <v>7.4999999999999997E-3</v>
      </c>
      <c r="F31" s="124">
        <v>29950</v>
      </c>
      <c r="G31" s="124">
        <v>168750</v>
      </c>
      <c r="J31" s="87" t="s">
        <v>169</v>
      </c>
      <c r="K31" s="122" t="s">
        <v>196</v>
      </c>
      <c r="L31" s="122">
        <v>2</v>
      </c>
      <c r="M31" s="87" t="s">
        <v>294</v>
      </c>
      <c r="N31" s="124">
        <v>395</v>
      </c>
      <c r="Q31" s="133" t="s">
        <v>158</v>
      </c>
      <c r="R31" s="128" t="s">
        <v>196</v>
      </c>
      <c r="S31" s="135">
        <v>1</v>
      </c>
      <c r="T31" s="87" t="s">
        <v>290</v>
      </c>
      <c r="U31" s="134">
        <v>615</v>
      </c>
    </row>
    <row r="32" spans="1:21" x14ac:dyDescent="0.25">
      <c r="A32" s="122" t="s">
        <v>146</v>
      </c>
      <c r="B32" s="122" t="s">
        <v>21</v>
      </c>
      <c r="C32" s="122">
        <v>1</v>
      </c>
      <c r="D32" s="172" t="s">
        <v>345</v>
      </c>
      <c r="E32" s="123">
        <v>9.7999999999999997E-3</v>
      </c>
      <c r="F32" s="124">
        <v>21000</v>
      </c>
      <c r="G32" s="124">
        <v>150000</v>
      </c>
      <c r="J32" s="87" t="s">
        <v>169</v>
      </c>
      <c r="K32" s="122" t="s">
        <v>118</v>
      </c>
      <c r="L32" s="122">
        <v>2</v>
      </c>
      <c r="M32" s="87" t="s">
        <v>295</v>
      </c>
      <c r="N32" s="124">
        <v>473</v>
      </c>
      <c r="Q32" s="133" t="s">
        <v>158</v>
      </c>
      <c r="R32" s="128" t="s">
        <v>219</v>
      </c>
      <c r="S32" s="135">
        <v>1</v>
      </c>
      <c r="T32" s="87" t="s">
        <v>290</v>
      </c>
      <c r="U32" s="134">
        <v>550</v>
      </c>
    </row>
    <row r="33" spans="1:21" x14ac:dyDescent="0.25">
      <c r="A33" s="122" t="s">
        <v>146</v>
      </c>
      <c r="B33" s="122" t="s">
        <v>22</v>
      </c>
      <c r="C33" s="122">
        <v>1</v>
      </c>
      <c r="D33" s="172" t="s">
        <v>345</v>
      </c>
      <c r="E33" s="123">
        <v>0.01</v>
      </c>
      <c r="F33" s="124">
        <v>30000</v>
      </c>
      <c r="G33" s="124">
        <v>200000</v>
      </c>
      <c r="J33" s="87" t="s">
        <v>169</v>
      </c>
      <c r="K33" s="122" t="s">
        <v>174</v>
      </c>
      <c r="L33" s="122">
        <v>2</v>
      </c>
      <c r="M33" s="87" t="s">
        <v>295</v>
      </c>
      <c r="N33" s="124">
        <v>225</v>
      </c>
      <c r="Q33" s="133" t="s">
        <v>158</v>
      </c>
      <c r="R33" s="128" t="s">
        <v>216</v>
      </c>
      <c r="S33" s="135">
        <v>1</v>
      </c>
      <c r="T33" s="87" t="s">
        <v>290</v>
      </c>
      <c r="U33" s="134">
        <v>350</v>
      </c>
    </row>
    <row r="34" spans="1:21" x14ac:dyDescent="0.25">
      <c r="A34" s="122" t="s">
        <v>146</v>
      </c>
      <c r="B34" s="122" t="s">
        <v>181</v>
      </c>
      <c r="C34" s="122">
        <v>1</v>
      </c>
      <c r="D34" s="172" t="s">
        <v>345</v>
      </c>
      <c r="E34" s="123">
        <v>8.0000000000000002E-3</v>
      </c>
      <c r="F34" s="124">
        <v>15000</v>
      </c>
      <c r="G34" s="124">
        <v>100000</v>
      </c>
      <c r="J34" s="87" t="s">
        <v>169</v>
      </c>
      <c r="K34" s="122" t="s">
        <v>190</v>
      </c>
      <c r="L34" s="122">
        <v>2</v>
      </c>
      <c r="M34" s="87" t="s">
        <v>295</v>
      </c>
      <c r="N34" s="124">
        <v>350</v>
      </c>
      <c r="Q34" s="133" t="s">
        <v>158</v>
      </c>
      <c r="R34" s="128" t="s">
        <v>173</v>
      </c>
      <c r="S34" s="135">
        <v>2</v>
      </c>
      <c r="T34" s="87" t="s">
        <v>290</v>
      </c>
      <c r="U34" s="134">
        <v>300</v>
      </c>
    </row>
    <row r="35" spans="1:21" x14ac:dyDescent="0.25">
      <c r="A35" s="122" t="s">
        <v>146</v>
      </c>
      <c r="B35" s="122" t="s">
        <v>120</v>
      </c>
      <c r="C35" s="122">
        <v>1</v>
      </c>
      <c r="D35" s="172" t="s">
        <v>345</v>
      </c>
      <c r="E35" s="123">
        <v>7.2500000000000004E-3</v>
      </c>
      <c r="F35" s="124">
        <v>45000</v>
      </c>
      <c r="G35" s="124">
        <v>120000</v>
      </c>
      <c r="J35" s="87" t="s">
        <v>169</v>
      </c>
      <c r="K35" s="122" t="s">
        <v>200</v>
      </c>
      <c r="L35" s="122">
        <v>2</v>
      </c>
      <c r="M35" s="87" t="s">
        <v>295</v>
      </c>
      <c r="N35" s="124">
        <v>180</v>
      </c>
      <c r="Q35" s="133" t="s">
        <v>158</v>
      </c>
      <c r="R35" s="128" t="s">
        <v>180</v>
      </c>
      <c r="S35" s="135">
        <v>2</v>
      </c>
      <c r="T35" s="87" t="s">
        <v>290</v>
      </c>
      <c r="U35" s="134">
        <v>295</v>
      </c>
    </row>
    <row r="36" spans="1:21" x14ac:dyDescent="0.25">
      <c r="A36" s="122" t="s">
        <v>146</v>
      </c>
      <c r="B36" s="122" t="s">
        <v>25</v>
      </c>
      <c r="C36" s="122">
        <v>1</v>
      </c>
      <c r="D36" s="172" t="s">
        <v>345</v>
      </c>
      <c r="E36" s="123">
        <v>0.01</v>
      </c>
      <c r="F36" s="124">
        <v>20000</v>
      </c>
      <c r="G36" s="124">
        <v>100000</v>
      </c>
      <c r="J36" s="87" t="s">
        <v>169</v>
      </c>
      <c r="K36" s="122" t="s">
        <v>192</v>
      </c>
      <c r="L36" s="122">
        <v>2</v>
      </c>
      <c r="M36" s="87" t="s">
        <v>295</v>
      </c>
      <c r="N36" s="124">
        <v>195</v>
      </c>
      <c r="Q36" s="133" t="s">
        <v>158</v>
      </c>
      <c r="R36" s="128" t="s">
        <v>120</v>
      </c>
      <c r="S36" s="135">
        <v>2</v>
      </c>
      <c r="T36" s="87" t="s">
        <v>290</v>
      </c>
      <c r="U36" s="134">
        <v>450</v>
      </c>
    </row>
    <row r="37" spans="1:21" x14ac:dyDescent="0.25">
      <c r="A37" s="122" t="s">
        <v>146</v>
      </c>
      <c r="B37" s="122" t="s">
        <v>195</v>
      </c>
      <c r="C37" s="122">
        <v>1</v>
      </c>
      <c r="D37" s="172" t="s">
        <v>345</v>
      </c>
      <c r="E37" s="123">
        <v>7.0000000000000001E-3</v>
      </c>
      <c r="F37" s="124">
        <v>15000</v>
      </c>
      <c r="G37" s="124">
        <v>97500</v>
      </c>
      <c r="J37" s="87" t="s">
        <v>169</v>
      </c>
      <c r="K37" s="122" t="s">
        <v>196</v>
      </c>
      <c r="L37" s="122">
        <v>2</v>
      </c>
      <c r="M37" s="87" t="s">
        <v>295</v>
      </c>
      <c r="N37" s="124">
        <v>410</v>
      </c>
      <c r="Q37" s="133" t="s">
        <v>158</v>
      </c>
      <c r="R37" s="128" t="s">
        <v>194</v>
      </c>
      <c r="S37" s="135">
        <v>2</v>
      </c>
      <c r="T37" s="87" t="s">
        <v>290</v>
      </c>
      <c r="U37" s="134">
        <v>455</v>
      </c>
    </row>
    <row r="38" spans="1:21" x14ac:dyDescent="0.25">
      <c r="A38" s="122" t="s">
        <v>146</v>
      </c>
      <c r="B38" s="122" t="s">
        <v>221</v>
      </c>
      <c r="C38" s="122">
        <v>1</v>
      </c>
      <c r="D38" s="172" t="s">
        <v>345</v>
      </c>
      <c r="E38" s="123">
        <v>9.7000000000000003E-3</v>
      </c>
      <c r="F38" s="124">
        <v>19808.88</v>
      </c>
      <c r="G38" s="124">
        <v>135230.54999999999</v>
      </c>
      <c r="J38" s="87" t="s">
        <v>170</v>
      </c>
      <c r="K38" s="122" t="s">
        <v>118</v>
      </c>
      <c r="L38" s="122">
        <v>1</v>
      </c>
      <c r="M38" s="87" t="s">
        <v>293</v>
      </c>
      <c r="N38" s="124">
        <v>473</v>
      </c>
      <c r="Q38" s="133" t="s">
        <v>158</v>
      </c>
      <c r="R38" s="128" t="s">
        <v>195</v>
      </c>
      <c r="S38" s="135">
        <v>2</v>
      </c>
      <c r="T38" s="87" t="s">
        <v>290</v>
      </c>
      <c r="U38" s="134">
        <v>280</v>
      </c>
    </row>
    <row r="39" spans="1:21" x14ac:dyDescent="0.25">
      <c r="A39" s="122" t="s">
        <v>146</v>
      </c>
      <c r="B39" s="122" t="s">
        <v>121</v>
      </c>
      <c r="C39" s="122">
        <v>1</v>
      </c>
      <c r="D39" s="172" t="s">
        <v>345</v>
      </c>
      <c r="E39" s="123">
        <v>9.4999999999999998E-3</v>
      </c>
      <c r="F39" s="124">
        <v>10000</v>
      </c>
      <c r="G39" s="124">
        <v>125000</v>
      </c>
      <c r="J39" s="87" t="s">
        <v>170</v>
      </c>
      <c r="K39" s="122" t="s">
        <v>174</v>
      </c>
      <c r="L39" s="122">
        <v>1</v>
      </c>
      <c r="M39" s="87" t="s">
        <v>293</v>
      </c>
      <c r="N39" s="124">
        <v>500</v>
      </c>
      <c r="Q39" s="133" t="s">
        <v>158</v>
      </c>
      <c r="R39" s="128" t="s">
        <v>196</v>
      </c>
      <c r="S39" s="135">
        <v>2</v>
      </c>
      <c r="T39" s="87" t="s">
        <v>290</v>
      </c>
      <c r="U39" s="134">
        <v>615</v>
      </c>
    </row>
    <row r="40" spans="1:21" x14ac:dyDescent="0.25">
      <c r="A40" s="122" t="s">
        <v>146</v>
      </c>
      <c r="B40" s="122" t="s">
        <v>196</v>
      </c>
      <c r="C40" s="122">
        <v>1</v>
      </c>
      <c r="D40" s="172" t="s">
        <v>345</v>
      </c>
      <c r="E40" s="123">
        <v>6.8999999999999999E-3</v>
      </c>
      <c r="F40" s="124">
        <v>17500</v>
      </c>
      <c r="G40" s="124">
        <v>105000</v>
      </c>
      <c r="J40" s="87" t="s">
        <v>170</v>
      </c>
      <c r="K40" s="122" t="s">
        <v>190</v>
      </c>
      <c r="L40" s="122">
        <v>1</v>
      </c>
      <c r="M40" s="87" t="s">
        <v>293</v>
      </c>
      <c r="N40" s="124">
        <v>900</v>
      </c>
      <c r="Q40" s="133" t="s">
        <v>158</v>
      </c>
      <c r="R40" s="128" t="s">
        <v>219</v>
      </c>
      <c r="S40" s="135">
        <v>2</v>
      </c>
      <c r="T40" s="87" t="s">
        <v>290</v>
      </c>
      <c r="U40" s="134">
        <v>550</v>
      </c>
    </row>
    <row r="41" spans="1:21" x14ac:dyDescent="0.25">
      <c r="A41" s="122" t="s">
        <v>146</v>
      </c>
      <c r="B41" s="122" t="s">
        <v>203</v>
      </c>
      <c r="C41" s="122">
        <v>1</v>
      </c>
      <c r="D41" s="172" t="s">
        <v>345</v>
      </c>
      <c r="E41" s="123">
        <v>8.0000000000000002E-3</v>
      </c>
      <c r="F41" s="124">
        <v>12000</v>
      </c>
      <c r="G41" s="124">
        <v>162500</v>
      </c>
      <c r="J41" s="87" t="s">
        <v>170</v>
      </c>
      <c r="K41" s="122" t="s">
        <v>200</v>
      </c>
      <c r="L41" s="122">
        <v>1</v>
      </c>
      <c r="M41" s="87" t="s">
        <v>293</v>
      </c>
      <c r="N41" s="124">
        <v>250</v>
      </c>
      <c r="Q41" s="133" t="s">
        <v>158</v>
      </c>
      <c r="R41" s="128" t="s">
        <v>216</v>
      </c>
      <c r="S41" s="135">
        <v>2</v>
      </c>
      <c r="T41" s="87" t="s">
        <v>290</v>
      </c>
      <c r="U41" s="134">
        <v>350</v>
      </c>
    </row>
    <row r="42" spans="1:21" x14ac:dyDescent="0.25">
      <c r="A42" s="122" t="s">
        <v>146</v>
      </c>
      <c r="B42" s="122" t="s">
        <v>115</v>
      </c>
      <c r="C42" s="122">
        <v>1</v>
      </c>
      <c r="D42" s="172" t="s">
        <v>345</v>
      </c>
      <c r="E42" s="123">
        <v>9.1000000000000004E-3</v>
      </c>
      <c r="F42" s="124">
        <v>13725</v>
      </c>
      <c r="G42" s="124">
        <v>161000</v>
      </c>
      <c r="J42" s="87" t="s">
        <v>170</v>
      </c>
      <c r="K42" s="122" t="s">
        <v>192</v>
      </c>
      <c r="L42" s="122">
        <v>1</v>
      </c>
      <c r="M42" s="87" t="s">
        <v>293</v>
      </c>
      <c r="N42" s="124">
        <v>295</v>
      </c>
      <c r="Q42" s="133" t="s">
        <v>158</v>
      </c>
      <c r="R42" s="128" t="s">
        <v>173</v>
      </c>
      <c r="S42" s="135">
        <v>3</v>
      </c>
      <c r="T42" s="87" t="s">
        <v>290</v>
      </c>
      <c r="U42" s="134">
        <v>300</v>
      </c>
    </row>
    <row r="43" spans="1:21" x14ac:dyDescent="0.25">
      <c r="A43" s="122" t="s">
        <v>146</v>
      </c>
      <c r="B43" s="122" t="s">
        <v>211</v>
      </c>
      <c r="C43" s="122">
        <v>1</v>
      </c>
      <c r="D43" s="172" t="s">
        <v>345</v>
      </c>
      <c r="E43" s="123">
        <v>6.7000000000000002E-3</v>
      </c>
      <c r="F43" s="124">
        <v>12400</v>
      </c>
      <c r="G43" s="124">
        <v>118000</v>
      </c>
      <c r="J43" s="87" t="s">
        <v>170</v>
      </c>
      <c r="K43" s="122" t="s">
        <v>196</v>
      </c>
      <c r="L43" s="122">
        <v>1</v>
      </c>
      <c r="M43" s="87" t="s">
        <v>293</v>
      </c>
      <c r="N43" s="124">
        <v>390</v>
      </c>
      <c r="Q43" s="133" t="s">
        <v>158</v>
      </c>
      <c r="R43" s="128" t="s">
        <v>180</v>
      </c>
      <c r="S43" s="135">
        <v>3</v>
      </c>
      <c r="T43" s="87" t="s">
        <v>290</v>
      </c>
      <c r="U43" s="134">
        <v>295</v>
      </c>
    </row>
    <row r="44" spans="1:21" x14ac:dyDescent="0.25">
      <c r="A44" s="122" t="s">
        <v>146</v>
      </c>
      <c r="B44" s="122" t="s">
        <v>222</v>
      </c>
      <c r="C44" s="122">
        <v>1</v>
      </c>
      <c r="D44" s="172" t="s">
        <v>345</v>
      </c>
      <c r="E44" s="123">
        <v>6.7499999999999999E-3</v>
      </c>
      <c r="F44" s="124">
        <v>3375</v>
      </c>
      <c r="G44" s="124">
        <v>55000</v>
      </c>
      <c r="J44" s="87" t="s">
        <v>170</v>
      </c>
      <c r="K44" s="122" t="s">
        <v>118</v>
      </c>
      <c r="L44" s="122">
        <v>1</v>
      </c>
      <c r="M44" s="87" t="s">
        <v>294</v>
      </c>
      <c r="N44" s="124">
        <v>494</v>
      </c>
      <c r="Q44" s="133" t="s">
        <v>158</v>
      </c>
      <c r="R44" s="128" t="s">
        <v>120</v>
      </c>
      <c r="S44" s="135">
        <v>3</v>
      </c>
      <c r="T44" s="87" t="s">
        <v>290</v>
      </c>
      <c r="U44" s="134">
        <v>450</v>
      </c>
    </row>
    <row r="45" spans="1:21" x14ac:dyDescent="0.25">
      <c r="A45" s="122" t="s">
        <v>146</v>
      </c>
      <c r="B45" s="122" t="s">
        <v>216</v>
      </c>
      <c r="C45" s="122">
        <v>1</v>
      </c>
      <c r="D45" s="172" t="s">
        <v>345</v>
      </c>
      <c r="E45" s="123">
        <v>8.5000000000000006E-3</v>
      </c>
      <c r="F45" s="124">
        <v>15000</v>
      </c>
      <c r="G45" s="124">
        <v>120000</v>
      </c>
      <c r="J45" s="87" t="s">
        <v>170</v>
      </c>
      <c r="K45" s="122" t="s">
        <v>174</v>
      </c>
      <c r="L45" s="122">
        <v>1</v>
      </c>
      <c r="M45" s="87" t="s">
        <v>294</v>
      </c>
      <c r="N45" s="124">
        <v>500</v>
      </c>
      <c r="Q45" s="133" t="s">
        <v>158</v>
      </c>
      <c r="R45" s="128" t="s">
        <v>194</v>
      </c>
      <c r="S45" s="135">
        <v>3</v>
      </c>
      <c r="T45" s="87" t="s">
        <v>290</v>
      </c>
      <c r="U45" s="134">
        <v>455</v>
      </c>
    </row>
    <row r="46" spans="1:21" x14ac:dyDescent="0.25">
      <c r="A46" s="122" t="s">
        <v>146</v>
      </c>
      <c r="B46" s="122" t="s">
        <v>117</v>
      </c>
      <c r="C46" s="122">
        <v>1</v>
      </c>
      <c r="D46" s="172" t="s">
        <v>345</v>
      </c>
      <c r="E46" s="123">
        <v>9.9000000000000008E-3</v>
      </c>
      <c r="F46" s="124">
        <v>29950</v>
      </c>
      <c r="G46" s="124">
        <v>168750</v>
      </c>
      <c r="J46" s="87" t="s">
        <v>170</v>
      </c>
      <c r="K46" s="122" t="s">
        <v>190</v>
      </c>
      <c r="L46" s="122">
        <v>1</v>
      </c>
      <c r="M46" s="87" t="s">
        <v>294</v>
      </c>
      <c r="N46" s="124">
        <v>900</v>
      </c>
      <c r="Q46" s="133" t="s">
        <v>158</v>
      </c>
      <c r="R46" s="128" t="s">
        <v>195</v>
      </c>
      <c r="S46" s="135">
        <v>3</v>
      </c>
      <c r="T46" s="87" t="s">
        <v>290</v>
      </c>
      <c r="U46" s="134">
        <v>280</v>
      </c>
    </row>
    <row r="47" spans="1:21" x14ac:dyDescent="0.25">
      <c r="A47" s="122" t="s">
        <v>146</v>
      </c>
      <c r="B47" s="122" t="s">
        <v>21</v>
      </c>
      <c r="C47" s="122">
        <v>2</v>
      </c>
      <c r="D47" s="172" t="s">
        <v>345</v>
      </c>
      <c r="E47" s="123">
        <v>5.4999999999999997E-3</v>
      </c>
      <c r="F47" s="124">
        <v>21000</v>
      </c>
      <c r="G47" s="124">
        <v>150000</v>
      </c>
      <c r="J47" s="87" t="s">
        <v>170</v>
      </c>
      <c r="K47" s="122" t="s">
        <v>200</v>
      </c>
      <c r="L47" s="122">
        <v>1</v>
      </c>
      <c r="M47" s="87" t="s">
        <v>294</v>
      </c>
      <c r="N47" s="124">
        <v>500</v>
      </c>
      <c r="Q47" s="133" t="s">
        <v>158</v>
      </c>
      <c r="R47" s="128" t="s">
        <v>196</v>
      </c>
      <c r="S47" s="135">
        <v>3</v>
      </c>
      <c r="T47" s="87" t="s">
        <v>290</v>
      </c>
      <c r="U47" s="134">
        <v>615</v>
      </c>
    </row>
    <row r="48" spans="1:21" x14ac:dyDescent="0.25">
      <c r="A48" s="122" t="s">
        <v>146</v>
      </c>
      <c r="B48" s="122" t="s">
        <v>22</v>
      </c>
      <c r="C48" s="122">
        <v>2</v>
      </c>
      <c r="D48" s="172" t="s">
        <v>345</v>
      </c>
      <c r="E48" s="123">
        <v>8.0000000000000002E-3</v>
      </c>
      <c r="F48" s="124">
        <v>30000</v>
      </c>
      <c r="G48" s="124">
        <v>200000</v>
      </c>
      <c r="J48" s="87" t="s">
        <v>170</v>
      </c>
      <c r="K48" s="122" t="s">
        <v>192</v>
      </c>
      <c r="L48" s="122">
        <v>1</v>
      </c>
      <c r="M48" s="87" t="s">
        <v>294</v>
      </c>
      <c r="N48" s="124">
        <v>395</v>
      </c>
      <c r="Q48" s="133" t="s">
        <v>158</v>
      </c>
      <c r="R48" s="128" t="s">
        <v>219</v>
      </c>
      <c r="S48" s="135">
        <v>3</v>
      </c>
      <c r="T48" s="87" t="s">
        <v>290</v>
      </c>
      <c r="U48" s="134">
        <v>550</v>
      </c>
    </row>
    <row r="49" spans="1:29" x14ac:dyDescent="0.25">
      <c r="A49" s="122" t="s">
        <v>146</v>
      </c>
      <c r="B49" s="122" t="s">
        <v>181</v>
      </c>
      <c r="C49" s="122">
        <v>2</v>
      </c>
      <c r="D49" s="172" t="s">
        <v>345</v>
      </c>
      <c r="E49" s="123">
        <v>6.0000000000000001E-3</v>
      </c>
      <c r="F49" s="124">
        <v>15000</v>
      </c>
      <c r="G49" s="124">
        <v>100000</v>
      </c>
      <c r="J49" s="87" t="s">
        <v>170</v>
      </c>
      <c r="K49" s="122" t="s">
        <v>196</v>
      </c>
      <c r="L49" s="122">
        <v>1</v>
      </c>
      <c r="M49" s="87" t="s">
        <v>294</v>
      </c>
      <c r="N49" s="124">
        <v>413</v>
      </c>
      <c r="Q49" s="133" t="s">
        <v>158</v>
      </c>
      <c r="R49" s="128" t="s">
        <v>216</v>
      </c>
      <c r="S49" s="135">
        <v>3</v>
      </c>
      <c r="T49" s="87" t="s">
        <v>290</v>
      </c>
      <c r="U49" s="134">
        <v>350</v>
      </c>
    </row>
    <row r="50" spans="1:29" x14ac:dyDescent="0.25">
      <c r="A50" s="122" t="s">
        <v>146</v>
      </c>
      <c r="B50" s="122" t="s">
        <v>120</v>
      </c>
      <c r="C50" s="122">
        <v>2</v>
      </c>
      <c r="D50" s="172" t="s">
        <v>345</v>
      </c>
      <c r="E50" s="123">
        <v>6.7499999999999999E-3</v>
      </c>
      <c r="F50" s="124">
        <v>45000</v>
      </c>
      <c r="G50" s="124">
        <v>120000</v>
      </c>
      <c r="J50" s="87" t="s">
        <v>170</v>
      </c>
      <c r="K50" s="122" t="s">
        <v>118</v>
      </c>
      <c r="L50" s="122">
        <v>1</v>
      </c>
      <c r="M50" s="87" t="s">
        <v>295</v>
      </c>
      <c r="N50" s="124">
        <v>515</v>
      </c>
      <c r="Q50" s="136" t="s">
        <v>167</v>
      </c>
      <c r="R50" s="128" t="s">
        <v>177</v>
      </c>
      <c r="S50" s="128">
        <v>1</v>
      </c>
      <c r="T50" s="138" t="s">
        <v>291</v>
      </c>
      <c r="U50" s="137">
        <v>950</v>
      </c>
    </row>
    <row r="51" spans="1:29" x14ac:dyDescent="0.25">
      <c r="A51" s="122" t="s">
        <v>146</v>
      </c>
      <c r="B51" s="122" t="s">
        <v>25</v>
      </c>
      <c r="C51" s="122">
        <v>2</v>
      </c>
      <c r="D51" s="172" t="s">
        <v>345</v>
      </c>
      <c r="E51" s="123">
        <v>7.0000000000000001E-3</v>
      </c>
      <c r="F51" s="124">
        <v>20000</v>
      </c>
      <c r="G51" s="124">
        <v>100000</v>
      </c>
      <c r="J51" s="87" t="s">
        <v>170</v>
      </c>
      <c r="K51" s="122" t="s">
        <v>174</v>
      </c>
      <c r="L51" s="122">
        <v>1</v>
      </c>
      <c r="M51" s="87" t="s">
        <v>295</v>
      </c>
      <c r="N51" s="124">
        <v>500</v>
      </c>
      <c r="Q51" s="136" t="s">
        <v>167</v>
      </c>
      <c r="R51" s="128" t="s">
        <v>184</v>
      </c>
      <c r="S51" s="128">
        <v>1</v>
      </c>
      <c r="T51" s="138" t="s">
        <v>291</v>
      </c>
      <c r="U51" s="137">
        <v>1050</v>
      </c>
      <c r="AB51" s="87"/>
      <c r="AC51" s="87"/>
    </row>
    <row r="52" spans="1:29" x14ac:dyDescent="0.25">
      <c r="A52" s="122" t="s">
        <v>146</v>
      </c>
      <c r="B52" s="122" t="s">
        <v>195</v>
      </c>
      <c r="C52" s="122">
        <v>2</v>
      </c>
      <c r="D52" s="172" t="s">
        <v>345</v>
      </c>
      <c r="E52" s="123">
        <v>5.4999999999999997E-3</v>
      </c>
      <c r="F52" s="124">
        <v>15000</v>
      </c>
      <c r="G52" s="124">
        <v>97500</v>
      </c>
      <c r="J52" s="87" t="s">
        <v>170</v>
      </c>
      <c r="K52" s="122" t="s">
        <v>190</v>
      </c>
      <c r="L52" s="122">
        <v>1</v>
      </c>
      <c r="M52" s="87" t="s">
        <v>295</v>
      </c>
      <c r="N52" s="124">
        <v>1050</v>
      </c>
      <c r="Q52" s="136" t="s">
        <v>167</v>
      </c>
      <c r="R52" s="128" t="s">
        <v>185</v>
      </c>
      <c r="S52" s="128">
        <v>1</v>
      </c>
      <c r="T52" s="138" t="s">
        <v>291</v>
      </c>
      <c r="U52" s="137">
        <v>575</v>
      </c>
      <c r="AB52" s="87"/>
      <c r="AC52" s="87"/>
    </row>
    <row r="53" spans="1:29" x14ac:dyDescent="0.25">
      <c r="A53" s="122" t="s">
        <v>146</v>
      </c>
      <c r="B53" s="122" t="s">
        <v>221</v>
      </c>
      <c r="C53" s="122">
        <v>2</v>
      </c>
      <c r="D53" s="172" t="s">
        <v>345</v>
      </c>
      <c r="E53" s="123">
        <v>6.7999999999999996E-3</v>
      </c>
      <c r="F53" s="124">
        <v>19808.88</v>
      </c>
      <c r="G53" s="124">
        <v>135230.54999999999</v>
      </c>
      <c r="J53" s="87" t="s">
        <v>170</v>
      </c>
      <c r="K53" s="122" t="s">
        <v>200</v>
      </c>
      <c r="L53" s="122">
        <v>1</v>
      </c>
      <c r="M53" s="87" t="s">
        <v>295</v>
      </c>
      <c r="N53" s="124">
        <v>550</v>
      </c>
      <c r="Q53" s="136" t="s">
        <v>167</v>
      </c>
      <c r="R53" s="128" t="s">
        <v>199</v>
      </c>
      <c r="S53" s="128">
        <v>1</v>
      </c>
      <c r="T53" s="138" t="s">
        <v>291</v>
      </c>
      <c r="U53" s="137">
        <v>720</v>
      </c>
      <c r="AB53" s="87"/>
      <c r="AC53" s="87"/>
    </row>
    <row r="54" spans="1:29" x14ac:dyDescent="0.25">
      <c r="A54" s="122" t="s">
        <v>146</v>
      </c>
      <c r="B54" s="122" t="s">
        <v>121</v>
      </c>
      <c r="C54" s="122">
        <v>2</v>
      </c>
      <c r="D54" s="172" t="s">
        <v>345</v>
      </c>
      <c r="E54" s="123">
        <v>6.8999999999999999E-3</v>
      </c>
      <c r="F54" s="124">
        <v>10000</v>
      </c>
      <c r="G54" s="124">
        <v>125000</v>
      </c>
      <c r="J54" s="87" t="s">
        <v>170</v>
      </c>
      <c r="K54" s="122" t="s">
        <v>192</v>
      </c>
      <c r="L54" s="122">
        <v>1</v>
      </c>
      <c r="M54" s="87" t="s">
        <v>295</v>
      </c>
      <c r="N54" s="124">
        <v>495</v>
      </c>
      <c r="Q54" s="136" t="s">
        <v>167</v>
      </c>
      <c r="R54" s="128" t="s">
        <v>208</v>
      </c>
      <c r="S54" s="128">
        <v>1</v>
      </c>
      <c r="T54" s="138" t="s">
        <v>291</v>
      </c>
      <c r="U54" s="137">
        <v>600</v>
      </c>
      <c r="AB54" s="87"/>
      <c r="AC54" s="87"/>
    </row>
    <row r="55" spans="1:29" x14ac:dyDescent="0.25">
      <c r="A55" s="122" t="s">
        <v>146</v>
      </c>
      <c r="B55" s="122" t="s">
        <v>196</v>
      </c>
      <c r="C55" s="122">
        <v>2</v>
      </c>
      <c r="D55" s="172" t="s">
        <v>345</v>
      </c>
      <c r="E55" s="123">
        <v>6.3E-3</v>
      </c>
      <c r="F55" s="124">
        <v>17500</v>
      </c>
      <c r="G55" s="124">
        <v>105000</v>
      </c>
      <c r="J55" s="87" t="s">
        <v>170</v>
      </c>
      <c r="K55" s="122" t="s">
        <v>196</v>
      </c>
      <c r="L55" s="122">
        <v>1</v>
      </c>
      <c r="M55" s="87" t="s">
        <v>295</v>
      </c>
      <c r="N55" s="124">
        <v>425</v>
      </c>
      <c r="Q55" s="136" t="s">
        <v>167</v>
      </c>
      <c r="R55" s="128" t="s">
        <v>122</v>
      </c>
      <c r="S55" s="128">
        <v>1</v>
      </c>
      <c r="T55" s="138" t="s">
        <v>291</v>
      </c>
      <c r="U55" s="137">
        <v>1000</v>
      </c>
      <c r="AB55" s="87"/>
      <c r="AC55" s="87"/>
    </row>
    <row r="56" spans="1:29" x14ac:dyDescent="0.25">
      <c r="A56" s="122" t="s">
        <v>146</v>
      </c>
      <c r="B56" s="122" t="s">
        <v>203</v>
      </c>
      <c r="C56" s="122">
        <v>2</v>
      </c>
      <c r="D56" s="172" t="s">
        <v>345</v>
      </c>
      <c r="E56" s="123">
        <v>6.4999999999999997E-3</v>
      </c>
      <c r="F56" s="124">
        <v>12000</v>
      </c>
      <c r="G56" s="124">
        <v>162500</v>
      </c>
      <c r="J56" s="87" t="s">
        <v>170</v>
      </c>
      <c r="K56" s="122" t="s">
        <v>118</v>
      </c>
      <c r="L56" s="122">
        <v>2</v>
      </c>
      <c r="M56" s="87" t="s">
        <v>293</v>
      </c>
      <c r="N56" s="124">
        <v>473</v>
      </c>
      <c r="Q56" s="136" t="s">
        <v>167</v>
      </c>
      <c r="R56" s="128" t="s">
        <v>177</v>
      </c>
      <c r="S56" s="128">
        <v>1</v>
      </c>
      <c r="T56" s="138" t="s">
        <v>292</v>
      </c>
      <c r="U56" s="137">
        <v>862.5</v>
      </c>
      <c r="AB56" s="87"/>
      <c r="AC56" s="87"/>
    </row>
    <row r="57" spans="1:29" x14ac:dyDescent="0.25">
      <c r="A57" s="122" t="s">
        <v>146</v>
      </c>
      <c r="B57" s="122" t="s">
        <v>115</v>
      </c>
      <c r="C57" s="122">
        <v>2</v>
      </c>
      <c r="D57" s="172" t="s">
        <v>345</v>
      </c>
      <c r="E57" s="123">
        <v>8.2000000000000007E-3</v>
      </c>
      <c r="F57" s="124">
        <v>13725</v>
      </c>
      <c r="G57" s="124">
        <v>161000</v>
      </c>
      <c r="J57" s="87" t="s">
        <v>170</v>
      </c>
      <c r="K57" s="122" t="s">
        <v>174</v>
      </c>
      <c r="L57" s="122">
        <v>2</v>
      </c>
      <c r="M57" s="87" t="s">
        <v>293</v>
      </c>
      <c r="N57" s="124">
        <v>500</v>
      </c>
      <c r="Q57" s="136" t="s">
        <v>167</v>
      </c>
      <c r="R57" s="128" t="s">
        <v>184</v>
      </c>
      <c r="S57" s="128">
        <v>1</v>
      </c>
      <c r="T57" s="138" t="s">
        <v>292</v>
      </c>
      <c r="U57" s="137">
        <v>637.5</v>
      </c>
      <c r="AB57" s="87"/>
      <c r="AC57" s="87"/>
    </row>
    <row r="58" spans="1:29" x14ac:dyDescent="0.25">
      <c r="A58" s="122" t="s">
        <v>146</v>
      </c>
      <c r="B58" s="122" t="s">
        <v>211</v>
      </c>
      <c r="C58" s="122">
        <v>2</v>
      </c>
      <c r="D58" s="172" t="s">
        <v>345</v>
      </c>
      <c r="E58" s="123">
        <v>4.7999999999999996E-3</v>
      </c>
      <c r="F58" s="124">
        <v>12400</v>
      </c>
      <c r="G58" s="124">
        <v>118000</v>
      </c>
      <c r="J58" s="87" t="s">
        <v>170</v>
      </c>
      <c r="K58" s="122" t="s">
        <v>190</v>
      </c>
      <c r="L58" s="122">
        <v>2</v>
      </c>
      <c r="M58" s="87" t="s">
        <v>293</v>
      </c>
      <c r="N58" s="124">
        <v>900</v>
      </c>
      <c r="Q58" s="136" t="s">
        <v>167</v>
      </c>
      <c r="R58" s="128" t="s">
        <v>185</v>
      </c>
      <c r="S58" s="128">
        <v>1</v>
      </c>
      <c r="T58" s="138" t="s">
        <v>292</v>
      </c>
      <c r="U58" s="137">
        <v>500</v>
      </c>
      <c r="AB58" s="87"/>
      <c r="AC58" s="87"/>
    </row>
    <row r="59" spans="1:29" x14ac:dyDescent="0.25">
      <c r="A59" s="122" t="s">
        <v>146</v>
      </c>
      <c r="B59" s="122" t="s">
        <v>222</v>
      </c>
      <c r="C59" s="122">
        <v>2</v>
      </c>
      <c r="D59" s="172" t="s">
        <v>345</v>
      </c>
      <c r="E59" s="123">
        <v>5.4999999999999997E-3</v>
      </c>
      <c r="F59" s="124">
        <v>3375</v>
      </c>
      <c r="G59" s="124">
        <v>55000</v>
      </c>
      <c r="J59" s="87" t="s">
        <v>170</v>
      </c>
      <c r="K59" s="122" t="s">
        <v>200</v>
      </c>
      <c r="L59" s="122">
        <v>2</v>
      </c>
      <c r="M59" s="87" t="s">
        <v>293</v>
      </c>
      <c r="N59" s="124">
        <v>250</v>
      </c>
      <c r="Q59" s="136" t="s">
        <v>167</v>
      </c>
      <c r="R59" s="128" t="s">
        <v>199</v>
      </c>
      <c r="S59" s="128">
        <v>1</v>
      </c>
      <c r="T59" s="138" t="s">
        <v>292</v>
      </c>
      <c r="U59" s="137">
        <v>616</v>
      </c>
      <c r="AB59" s="87"/>
      <c r="AC59" s="87"/>
    </row>
    <row r="60" spans="1:29" x14ac:dyDescent="0.25">
      <c r="A60" s="122" t="s">
        <v>146</v>
      </c>
      <c r="B60" s="122" t="s">
        <v>216</v>
      </c>
      <c r="C60" s="122">
        <v>2</v>
      </c>
      <c r="D60" s="172" t="s">
        <v>345</v>
      </c>
      <c r="E60" s="123">
        <v>6.4999999999999997E-3</v>
      </c>
      <c r="F60" s="124">
        <v>15000</v>
      </c>
      <c r="G60" s="124">
        <v>120000</v>
      </c>
      <c r="J60" s="87" t="s">
        <v>170</v>
      </c>
      <c r="K60" s="122" t="s">
        <v>192</v>
      </c>
      <c r="L60" s="122">
        <v>2</v>
      </c>
      <c r="M60" s="87" t="s">
        <v>293</v>
      </c>
      <c r="N60" s="124">
        <v>295</v>
      </c>
      <c r="Q60" s="136" t="s">
        <v>167</v>
      </c>
      <c r="R60" s="128" t="s">
        <v>208</v>
      </c>
      <c r="S60" s="128">
        <v>1</v>
      </c>
      <c r="T60" s="138" t="s">
        <v>292</v>
      </c>
      <c r="U60" s="137">
        <v>440</v>
      </c>
      <c r="AB60" s="87"/>
      <c r="AC60" s="87"/>
    </row>
    <row r="61" spans="1:29" x14ac:dyDescent="0.25">
      <c r="A61" s="122" t="s">
        <v>146</v>
      </c>
      <c r="B61" s="122" t="s">
        <v>117</v>
      </c>
      <c r="C61" s="122">
        <v>2</v>
      </c>
      <c r="D61" s="172" t="s">
        <v>345</v>
      </c>
      <c r="E61" s="123">
        <v>7.4999999999999997E-3</v>
      </c>
      <c r="F61" s="124">
        <v>29950</v>
      </c>
      <c r="G61" s="124">
        <v>168750</v>
      </c>
      <c r="J61" s="87" t="s">
        <v>170</v>
      </c>
      <c r="K61" s="122" t="s">
        <v>196</v>
      </c>
      <c r="L61" s="122">
        <v>2</v>
      </c>
      <c r="M61" s="87" t="s">
        <v>293</v>
      </c>
      <c r="N61" s="124">
        <v>390</v>
      </c>
      <c r="Q61" s="136" t="s">
        <v>167</v>
      </c>
      <c r="R61" s="128" t="s">
        <v>122</v>
      </c>
      <c r="S61" s="128">
        <v>1</v>
      </c>
      <c r="T61" s="138" t="s">
        <v>292</v>
      </c>
      <c r="U61" s="137">
        <v>675</v>
      </c>
      <c r="AB61" s="87"/>
      <c r="AC61" s="87"/>
    </row>
    <row r="62" spans="1:29" x14ac:dyDescent="0.25">
      <c r="A62" s="87" t="s">
        <v>147</v>
      </c>
      <c r="B62" s="122" t="s">
        <v>22</v>
      </c>
      <c r="C62" s="125">
        <v>1</v>
      </c>
      <c r="D62" s="171" t="s">
        <v>279</v>
      </c>
      <c r="E62" s="126">
        <v>1.2500000000000001E-2</v>
      </c>
      <c r="F62" s="127">
        <v>35000</v>
      </c>
      <c r="G62" s="127">
        <v>200000</v>
      </c>
      <c r="J62" s="87" t="s">
        <v>170</v>
      </c>
      <c r="K62" s="122" t="s">
        <v>118</v>
      </c>
      <c r="L62" s="122">
        <v>2</v>
      </c>
      <c r="M62" s="87" t="s">
        <v>294</v>
      </c>
      <c r="N62" s="124">
        <v>494</v>
      </c>
      <c r="Q62" s="136" t="s">
        <v>167</v>
      </c>
      <c r="R62" s="128" t="s">
        <v>177</v>
      </c>
      <c r="S62" s="128">
        <v>1</v>
      </c>
      <c r="T62" s="128" t="s">
        <v>308</v>
      </c>
      <c r="U62" s="137">
        <v>1812.5</v>
      </c>
      <c r="AB62" s="87"/>
      <c r="AC62" s="87"/>
    </row>
    <row r="63" spans="1:29" x14ac:dyDescent="0.25">
      <c r="A63" s="87" t="s">
        <v>147</v>
      </c>
      <c r="B63" s="122" t="s">
        <v>118</v>
      </c>
      <c r="C63" s="125">
        <v>1</v>
      </c>
      <c r="D63" s="171" t="s">
        <v>279</v>
      </c>
      <c r="E63" s="126">
        <v>1.0540000000000001E-2</v>
      </c>
      <c r="F63" s="127">
        <v>13870</v>
      </c>
      <c r="G63" s="127">
        <v>143450</v>
      </c>
      <c r="J63" s="87" t="s">
        <v>170</v>
      </c>
      <c r="K63" s="122" t="s">
        <v>174</v>
      </c>
      <c r="L63" s="122">
        <v>2</v>
      </c>
      <c r="M63" s="87" t="s">
        <v>294</v>
      </c>
      <c r="N63" s="124">
        <v>500</v>
      </c>
      <c r="Q63" s="136" t="s">
        <v>167</v>
      </c>
      <c r="R63" s="128" t="s">
        <v>184</v>
      </c>
      <c r="S63" s="128">
        <v>1</v>
      </c>
      <c r="T63" s="128" t="s">
        <v>308</v>
      </c>
      <c r="U63" s="137">
        <v>1687.5</v>
      </c>
      <c r="AB63" s="87"/>
      <c r="AC63" s="87"/>
    </row>
    <row r="64" spans="1:29" x14ac:dyDescent="0.25">
      <c r="A64" s="87" t="s">
        <v>147</v>
      </c>
      <c r="B64" s="122" t="s">
        <v>181</v>
      </c>
      <c r="C64" s="125">
        <v>1</v>
      </c>
      <c r="D64" s="171" t="s">
        <v>279</v>
      </c>
      <c r="E64" s="126">
        <v>9.4999999999999998E-3</v>
      </c>
      <c r="F64" s="127">
        <v>20000</v>
      </c>
      <c r="G64" s="127">
        <v>120000</v>
      </c>
      <c r="J64" s="87" t="s">
        <v>170</v>
      </c>
      <c r="K64" s="122" t="s">
        <v>190</v>
      </c>
      <c r="L64" s="122">
        <v>2</v>
      </c>
      <c r="M64" s="87" t="s">
        <v>294</v>
      </c>
      <c r="N64" s="124">
        <v>900</v>
      </c>
      <c r="Q64" s="136" t="s">
        <v>167</v>
      </c>
      <c r="R64" s="128" t="s">
        <v>185</v>
      </c>
      <c r="S64" s="128">
        <v>1</v>
      </c>
      <c r="T64" s="128" t="s">
        <v>308</v>
      </c>
      <c r="U64" s="137">
        <v>1075</v>
      </c>
      <c r="AB64" s="87"/>
      <c r="AC64" s="87"/>
    </row>
    <row r="65" spans="1:29" x14ac:dyDescent="0.25">
      <c r="A65" s="87" t="s">
        <v>147</v>
      </c>
      <c r="B65" s="122" t="s">
        <v>120</v>
      </c>
      <c r="C65" s="125">
        <v>1</v>
      </c>
      <c r="D65" s="171" t="s">
        <v>279</v>
      </c>
      <c r="E65" s="126">
        <v>9.0399999999999994E-3</v>
      </c>
      <c r="F65" s="127">
        <v>50500</v>
      </c>
      <c r="G65" s="127">
        <v>143100</v>
      </c>
      <c r="J65" s="87" t="s">
        <v>170</v>
      </c>
      <c r="K65" s="122" t="s">
        <v>200</v>
      </c>
      <c r="L65" s="122">
        <v>2</v>
      </c>
      <c r="M65" s="87" t="s">
        <v>294</v>
      </c>
      <c r="N65" s="124">
        <v>500</v>
      </c>
      <c r="Q65" s="136" t="s">
        <v>167</v>
      </c>
      <c r="R65" s="128" t="s">
        <v>199</v>
      </c>
      <c r="S65" s="128">
        <v>1</v>
      </c>
      <c r="T65" s="128" t="s">
        <v>308</v>
      </c>
      <c r="U65" s="137">
        <v>1336</v>
      </c>
      <c r="AB65" s="87"/>
      <c r="AC65" s="87"/>
    </row>
    <row r="66" spans="1:29" x14ac:dyDescent="0.25">
      <c r="A66" s="87" t="s">
        <v>147</v>
      </c>
      <c r="B66" s="122" t="s">
        <v>25</v>
      </c>
      <c r="C66" s="125">
        <v>1</v>
      </c>
      <c r="D66" s="171" t="s">
        <v>279</v>
      </c>
      <c r="E66" s="126">
        <v>1.2E-2</v>
      </c>
      <c r="F66" s="127">
        <v>26000</v>
      </c>
      <c r="G66" s="127">
        <v>118000</v>
      </c>
      <c r="J66" s="87" t="s">
        <v>170</v>
      </c>
      <c r="K66" s="122" t="s">
        <v>192</v>
      </c>
      <c r="L66" s="122">
        <v>2</v>
      </c>
      <c r="M66" s="87" t="s">
        <v>294</v>
      </c>
      <c r="N66" s="124">
        <v>395</v>
      </c>
      <c r="Q66" s="136" t="s">
        <v>167</v>
      </c>
      <c r="R66" s="128" t="s">
        <v>208</v>
      </c>
      <c r="S66" s="128">
        <v>1</v>
      </c>
      <c r="T66" s="128" t="s">
        <v>308</v>
      </c>
      <c r="U66" s="137">
        <v>1040</v>
      </c>
      <c r="AB66" s="87"/>
      <c r="AC66" s="87"/>
    </row>
    <row r="67" spans="1:29" x14ac:dyDescent="0.25">
      <c r="A67" s="87" t="s">
        <v>147</v>
      </c>
      <c r="B67" s="122" t="s">
        <v>195</v>
      </c>
      <c r="C67" s="125">
        <v>1</v>
      </c>
      <c r="D67" s="171" t="s">
        <v>279</v>
      </c>
      <c r="E67" s="126">
        <v>8.0000000000000002E-3</v>
      </c>
      <c r="F67" s="127">
        <v>17500</v>
      </c>
      <c r="G67" s="127">
        <v>107500</v>
      </c>
      <c r="J67" s="87" t="s">
        <v>170</v>
      </c>
      <c r="K67" s="122" t="s">
        <v>196</v>
      </c>
      <c r="L67" s="122">
        <v>2</v>
      </c>
      <c r="M67" s="87" t="s">
        <v>294</v>
      </c>
      <c r="N67" s="124">
        <v>413</v>
      </c>
      <c r="Q67" s="136" t="s">
        <v>167</v>
      </c>
      <c r="R67" s="128" t="s">
        <v>122</v>
      </c>
      <c r="S67" s="128">
        <v>1</v>
      </c>
      <c r="T67" s="128" t="s">
        <v>308</v>
      </c>
      <c r="U67" s="137">
        <v>1675</v>
      </c>
      <c r="AB67" s="87"/>
      <c r="AC67" s="87"/>
    </row>
    <row r="68" spans="1:29" x14ac:dyDescent="0.25">
      <c r="A68" s="87" t="s">
        <v>147</v>
      </c>
      <c r="B68" s="122" t="s">
        <v>121</v>
      </c>
      <c r="C68" s="125">
        <v>1</v>
      </c>
      <c r="D68" s="171" t="s">
        <v>279</v>
      </c>
      <c r="E68" s="126">
        <v>1.0999999999999999E-2</v>
      </c>
      <c r="F68" s="127">
        <v>14000</v>
      </c>
      <c r="G68" s="127">
        <v>137000</v>
      </c>
      <c r="J68" s="87" t="s">
        <v>170</v>
      </c>
      <c r="K68" s="122" t="s">
        <v>118</v>
      </c>
      <c r="L68" s="122">
        <v>2</v>
      </c>
      <c r="M68" s="87" t="s">
        <v>295</v>
      </c>
      <c r="N68" s="124">
        <v>515</v>
      </c>
      <c r="Q68" s="136" t="s">
        <v>167</v>
      </c>
      <c r="R68" s="128" t="s">
        <v>177</v>
      </c>
      <c r="S68" s="128">
        <v>2</v>
      </c>
      <c r="T68" s="138" t="s">
        <v>291</v>
      </c>
      <c r="U68" s="137">
        <v>950</v>
      </c>
      <c r="AB68" s="87"/>
      <c r="AC68" s="87"/>
    </row>
    <row r="69" spans="1:29" x14ac:dyDescent="0.25">
      <c r="A69" s="87" t="s">
        <v>147</v>
      </c>
      <c r="B69" s="122" t="s">
        <v>196</v>
      </c>
      <c r="C69" s="125">
        <v>1</v>
      </c>
      <c r="D69" s="171" t="s">
        <v>279</v>
      </c>
      <c r="E69" s="126">
        <v>8.3999999999999995E-3</v>
      </c>
      <c r="F69" s="127">
        <v>23000</v>
      </c>
      <c r="G69" s="127">
        <v>113000</v>
      </c>
      <c r="J69" s="87" t="s">
        <v>170</v>
      </c>
      <c r="K69" s="122" t="s">
        <v>174</v>
      </c>
      <c r="L69" s="122">
        <v>2</v>
      </c>
      <c r="M69" s="87" t="s">
        <v>295</v>
      </c>
      <c r="N69" s="124">
        <v>500</v>
      </c>
      <c r="Q69" s="136" t="s">
        <v>167</v>
      </c>
      <c r="R69" s="128" t="s">
        <v>184</v>
      </c>
      <c r="S69" s="128">
        <v>2</v>
      </c>
      <c r="T69" s="138" t="s">
        <v>291</v>
      </c>
      <c r="U69" s="137">
        <v>1050</v>
      </c>
      <c r="AB69" s="87"/>
      <c r="AC69" s="87"/>
    </row>
    <row r="70" spans="1:29" x14ac:dyDescent="0.25">
      <c r="A70" s="87" t="s">
        <v>147</v>
      </c>
      <c r="B70" s="122" t="s">
        <v>203</v>
      </c>
      <c r="C70" s="125">
        <v>1</v>
      </c>
      <c r="D70" s="171" t="s">
        <v>279</v>
      </c>
      <c r="E70" s="126">
        <v>1.098E-2</v>
      </c>
      <c r="F70" s="127">
        <v>14950</v>
      </c>
      <c r="G70" s="127">
        <v>186300</v>
      </c>
      <c r="J70" s="87" t="s">
        <v>170</v>
      </c>
      <c r="K70" s="122" t="s">
        <v>190</v>
      </c>
      <c r="L70" s="122">
        <v>2</v>
      </c>
      <c r="M70" s="87" t="s">
        <v>295</v>
      </c>
      <c r="N70" s="124">
        <v>1050</v>
      </c>
      <c r="Q70" s="136" t="s">
        <v>167</v>
      </c>
      <c r="R70" s="128" t="s">
        <v>185</v>
      </c>
      <c r="S70" s="128">
        <v>2</v>
      </c>
      <c r="T70" s="138" t="s">
        <v>291</v>
      </c>
      <c r="U70" s="137">
        <v>575</v>
      </c>
      <c r="AB70" s="87"/>
      <c r="AC70" s="87"/>
    </row>
    <row r="71" spans="1:29" x14ac:dyDescent="0.25">
      <c r="A71" s="87" t="s">
        <v>147</v>
      </c>
      <c r="B71" s="122" t="s">
        <v>188</v>
      </c>
      <c r="C71" s="125">
        <v>1</v>
      </c>
      <c r="D71" s="171" t="s">
        <v>279</v>
      </c>
      <c r="E71" s="126">
        <v>9.4500000000000001E-3</v>
      </c>
      <c r="F71" s="127">
        <v>12000</v>
      </c>
      <c r="G71" s="127">
        <v>206000</v>
      </c>
      <c r="J71" s="87" t="s">
        <v>170</v>
      </c>
      <c r="K71" s="122" t="s">
        <v>200</v>
      </c>
      <c r="L71" s="122">
        <v>2</v>
      </c>
      <c r="M71" s="87" t="s">
        <v>295</v>
      </c>
      <c r="N71" s="124">
        <v>550</v>
      </c>
      <c r="Q71" s="136" t="s">
        <v>167</v>
      </c>
      <c r="R71" s="128" t="s">
        <v>199</v>
      </c>
      <c r="S71" s="128">
        <v>2</v>
      </c>
      <c r="T71" s="138" t="s">
        <v>291</v>
      </c>
      <c r="U71" s="137">
        <v>720</v>
      </c>
      <c r="AB71" s="87"/>
      <c r="AC71" s="87"/>
    </row>
    <row r="72" spans="1:29" x14ac:dyDescent="0.25">
      <c r="A72" s="87" t="s">
        <v>147</v>
      </c>
      <c r="B72" s="122" t="s">
        <v>115</v>
      </c>
      <c r="C72" s="125">
        <v>1</v>
      </c>
      <c r="D72" s="171" t="s">
        <v>279</v>
      </c>
      <c r="E72" s="126">
        <v>9.7999999999999997E-3</v>
      </c>
      <c r="F72" s="127">
        <v>15725</v>
      </c>
      <c r="G72" s="127">
        <v>156250</v>
      </c>
      <c r="J72" s="87" t="s">
        <v>170</v>
      </c>
      <c r="K72" s="122" t="s">
        <v>192</v>
      </c>
      <c r="L72" s="122">
        <v>2</v>
      </c>
      <c r="M72" s="87" t="s">
        <v>295</v>
      </c>
      <c r="N72" s="124">
        <v>495</v>
      </c>
      <c r="Q72" s="136" t="s">
        <v>167</v>
      </c>
      <c r="R72" s="128" t="s">
        <v>208</v>
      </c>
      <c r="S72" s="128">
        <v>2</v>
      </c>
      <c r="T72" s="138" t="s">
        <v>291</v>
      </c>
      <c r="U72" s="137">
        <v>600</v>
      </c>
      <c r="AB72" s="87"/>
      <c r="AC72" s="87"/>
    </row>
    <row r="73" spans="1:29" x14ac:dyDescent="0.25">
      <c r="A73" s="87" t="s">
        <v>147</v>
      </c>
      <c r="B73" s="122" t="s">
        <v>211</v>
      </c>
      <c r="C73" s="125">
        <v>1</v>
      </c>
      <c r="D73" s="171" t="s">
        <v>279</v>
      </c>
      <c r="E73" s="126">
        <v>8.0000000000000002E-3</v>
      </c>
      <c r="F73" s="127">
        <v>15900</v>
      </c>
      <c r="G73" s="127">
        <v>127000</v>
      </c>
      <c r="J73" s="87" t="s">
        <v>170</v>
      </c>
      <c r="K73" s="122" t="s">
        <v>196</v>
      </c>
      <c r="L73" s="122">
        <v>2</v>
      </c>
      <c r="M73" s="87" t="s">
        <v>295</v>
      </c>
      <c r="N73" s="124">
        <v>425</v>
      </c>
      <c r="Q73" s="136" t="s">
        <v>167</v>
      </c>
      <c r="R73" s="128" t="s">
        <v>122</v>
      </c>
      <c r="S73" s="128">
        <v>2</v>
      </c>
      <c r="T73" s="138" t="s">
        <v>291</v>
      </c>
      <c r="U73" s="137">
        <v>1000</v>
      </c>
      <c r="AB73" s="87"/>
      <c r="AC73" s="87"/>
    </row>
    <row r="74" spans="1:29" x14ac:dyDescent="0.25">
      <c r="A74" s="87" t="s">
        <v>147</v>
      </c>
      <c r="B74" s="122" t="s">
        <v>222</v>
      </c>
      <c r="C74" s="125">
        <v>1</v>
      </c>
      <c r="D74" s="171" t="s">
        <v>279</v>
      </c>
      <c r="E74" s="126">
        <v>8.3999999999999995E-3</v>
      </c>
      <c r="F74" s="127">
        <v>23000</v>
      </c>
      <c r="G74" s="127">
        <v>113000</v>
      </c>
      <c r="Q74" s="136" t="s">
        <v>167</v>
      </c>
      <c r="R74" s="128" t="s">
        <v>177</v>
      </c>
      <c r="S74" s="128">
        <v>2</v>
      </c>
      <c r="T74" s="138" t="s">
        <v>292</v>
      </c>
      <c r="U74" s="137">
        <v>862.5</v>
      </c>
      <c r="AB74" s="87"/>
      <c r="AC74" s="87"/>
    </row>
    <row r="75" spans="1:29" x14ac:dyDescent="0.25">
      <c r="A75" s="87" t="s">
        <v>147</v>
      </c>
      <c r="B75" s="122" t="s">
        <v>216</v>
      </c>
      <c r="C75" s="125">
        <v>1</v>
      </c>
      <c r="D75" s="171" t="s">
        <v>279</v>
      </c>
      <c r="E75" s="126">
        <v>1.03E-2</v>
      </c>
      <c r="F75" s="127">
        <v>18500</v>
      </c>
      <c r="G75" s="127">
        <v>127500</v>
      </c>
      <c r="Q75" s="136" t="s">
        <v>167</v>
      </c>
      <c r="R75" s="128" t="s">
        <v>184</v>
      </c>
      <c r="S75" s="128">
        <v>2</v>
      </c>
      <c r="T75" s="138" t="s">
        <v>292</v>
      </c>
      <c r="U75" s="137">
        <v>637.5</v>
      </c>
      <c r="AB75" s="87"/>
      <c r="AC75" s="87"/>
    </row>
    <row r="76" spans="1:29" x14ac:dyDescent="0.25">
      <c r="A76" s="87" t="s">
        <v>147</v>
      </c>
      <c r="B76" s="122" t="s">
        <v>117</v>
      </c>
      <c r="C76" s="125">
        <v>1</v>
      </c>
      <c r="D76" s="171" t="s">
        <v>279</v>
      </c>
      <c r="E76" s="126">
        <v>1.34E-2</v>
      </c>
      <c r="F76" s="127">
        <v>37450</v>
      </c>
      <c r="G76" s="127">
        <v>196250</v>
      </c>
      <c r="Q76" s="136" t="s">
        <v>167</v>
      </c>
      <c r="R76" s="128" t="s">
        <v>185</v>
      </c>
      <c r="S76" s="128">
        <v>2</v>
      </c>
      <c r="T76" s="138" t="s">
        <v>292</v>
      </c>
      <c r="U76" s="137">
        <v>500</v>
      </c>
      <c r="AB76" s="87"/>
      <c r="AC76" s="87"/>
    </row>
    <row r="77" spans="1:29" x14ac:dyDescent="0.25">
      <c r="A77" s="87" t="s">
        <v>147</v>
      </c>
      <c r="B77" s="122" t="s">
        <v>22</v>
      </c>
      <c r="C77" s="112">
        <v>2</v>
      </c>
      <c r="D77" s="171" t="s">
        <v>279</v>
      </c>
      <c r="E77" s="126">
        <v>8.9999999999999993E-3</v>
      </c>
      <c r="F77" s="127">
        <v>35000</v>
      </c>
      <c r="G77" s="127">
        <v>200000</v>
      </c>
      <c r="Q77" s="136" t="s">
        <v>167</v>
      </c>
      <c r="R77" s="128" t="s">
        <v>199</v>
      </c>
      <c r="S77" s="128">
        <v>2</v>
      </c>
      <c r="T77" s="138" t="s">
        <v>292</v>
      </c>
      <c r="U77" s="137">
        <v>616</v>
      </c>
      <c r="AB77" s="87"/>
      <c r="AC77" s="87"/>
    </row>
    <row r="78" spans="1:29" x14ac:dyDescent="0.25">
      <c r="A78" s="87" t="s">
        <v>147</v>
      </c>
      <c r="B78" s="122" t="s">
        <v>118</v>
      </c>
      <c r="C78" s="112">
        <v>2</v>
      </c>
      <c r="D78" s="171" t="s">
        <v>279</v>
      </c>
      <c r="E78" s="126">
        <v>7.9900000000000006E-3</v>
      </c>
      <c r="F78" s="127">
        <v>13870</v>
      </c>
      <c r="G78" s="127">
        <v>143450</v>
      </c>
      <c r="Q78" s="136" t="s">
        <v>167</v>
      </c>
      <c r="R78" s="128" t="s">
        <v>208</v>
      </c>
      <c r="S78" s="128">
        <v>2</v>
      </c>
      <c r="T78" s="138" t="s">
        <v>292</v>
      </c>
      <c r="U78" s="137">
        <v>440</v>
      </c>
      <c r="AB78" s="87"/>
      <c r="AC78" s="87"/>
    </row>
    <row r="79" spans="1:29" x14ac:dyDescent="0.25">
      <c r="A79" s="87" t="s">
        <v>147</v>
      </c>
      <c r="B79" s="122" t="s">
        <v>181</v>
      </c>
      <c r="C79" s="112">
        <v>2</v>
      </c>
      <c r="D79" s="171" t="s">
        <v>279</v>
      </c>
      <c r="E79" s="126">
        <v>7.4999999999999997E-3</v>
      </c>
      <c r="F79" s="127">
        <v>20000</v>
      </c>
      <c r="G79" s="127">
        <v>120000</v>
      </c>
      <c r="Q79" s="136" t="s">
        <v>167</v>
      </c>
      <c r="R79" s="128" t="s">
        <v>122</v>
      </c>
      <c r="S79" s="128">
        <v>2</v>
      </c>
      <c r="T79" s="138" t="s">
        <v>292</v>
      </c>
      <c r="U79" s="137">
        <v>675</v>
      </c>
      <c r="AB79" s="87"/>
      <c r="AC79" s="87"/>
    </row>
    <row r="80" spans="1:29" x14ac:dyDescent="0.25">
      <c r="A80" s="87" t="s">
        <v>147</v>
      </c>
      <c r="B80" s="122" t="s">
        <v>120</v>
      </c>
      <c r="C80" s="112">
        <v>2</v>
      </c>
      <c r="D80" s="171" t="s">
        <v>279</v>
      </c>
      <c r="E80" s="126">
        <v>8.5400000000000007E-3</v>
      </c>
      <c r="F80" s="127">
        <v>50500</v>
      </c>
      <c r="G80" s="127">
        <v>143100</v>
      </c>
      <c r="Q80" s="136" t="s">
        <v>167</v>
      </c>
      <c r="R80" s="128" t="s">
        <v>177</v>
      </c>
      <c r="S80" s="128">
        <v>2</v>
      </c>
      <c r="T80" s="128" t="s">
        <v>308</v>
      </c>
      <c r="U80" s="137">
        <v>1812.5</v>
      </c>
      <c r="AB80" s="87"/>
      <c r="AC80" s="87"/>
    </row>
    <row r="81" spans="1:29" x14ac:dyDescent="0.25">
      <c r="A81" s="87" t="s">
        <v>147</v>
      </c>
      <c r="B81" s="122" t="s">
        <v>25</v>
      </c>
      <c r="C81" s="112">
        <v>2</v>
      </c>
      <c r="D81" s="171" t="s">
        <v>279</v>
      </c>
      <c r="E81" s="126">
        <v>8.8000000000000005E-3</v>
      </c>
      <c r="F81" s="127">
        <v>26000</v>
      </c>
      <c r="G81" s="127">
        <v>118000</v>
      </c>
      <c r="Q81" s="136" t="s">
        <v>167</v>
      </c>
      <c r="R81" s="128" t="s">
        <v>184</v>
      </c>
      <c r="S81" s="128">
        <v>2</v>
      </c>
      <c r="T81" s="128" t="s">
        <v>308</v>
      </c>
      <c r="U81" s="137">
        <v>1687.5</v>
      </c>
      <c r="AB81" s="87"/>
      <c r="AC81" s="87"/>
    </row>
    <row r="82" spans="1:29" x14ac:dyDescent="0.25">
      <c r="A82" s="87" t="s">
        <v>147</v>
      </c>
      <c r="B82" s="122" t="s">
        <v>195</v>
      </c>
      <c r="C82" s="112">
        <v>2</v>
      </c>
      <c r="D82" s="171" t="s">
        <v>279</v>
      </c>
      <c r="E82" s="126">
        <v>6.0000000000000001E-3</v>
      </c>
      <c r="F82" s="127">
        <v>17500</v>
      </c>
      <c r="G82" s="127">
        <v>107500</v>
      </c>
      <c r="Q82" s="136" t="s">
        <v>167</v>
      </c>
      <c r="R82" s="128" t="s">
        <v>185</v>
      </c>
      <c r="S82" s="128">
        <v>2</v>
      </c>
      <c r="T82" s="128" t="s">
        <v>308</v>
      </c>
      <c r="U82" s="137">
        <v>1075</v>
      </c>
      <c r="AB82" s="87"/>
      <c r="AC82" s="87"/>
    </row>
    <row r="83" spans="1:29" x14ac:dyDescent="0.25">
      <c r="A83" s="87" t="s">
        <v>147</v>
      </c>
      <c r="B83" s="122" t="s">
        <v>121</v>
      </c>
      <c r="C83" s="112">
        <v>2</v>
      </c>
      <c r="D83" s="171" t="s">
        <v>279</v>
      </c>
      <c r="E83" s="126">
        <v>8.0999999999999996E-3</v>
      </c>
      <c r="F83" s="127">
        <v>14000</v>
      </c>
      <c r="G83" s="127">
        <v>137000</v>
      </c>
      <c r="Q83" s="136" t="s">
        <v>167</v>
      </c>
      <c r="R83" s="128" t="s">
        <v>199</v>
      </c>
      <c r="S83" s="128">
        <v>2</v>
      </c>
      <c r="T83" s="128" t="s">
        <v>308</v>
      </c>
      <c r="U83" s="137">
        <v>1336</v>
      </c>
      <c r="AB83" s="87"/>
      <c r="AC83" s="87"/>
    </row>
    <row r="84" spans="1:29" x14ac:dyDescent="0.25">
      <c r="A84" s="87" t="s">
        <v>147</v>
      </c>
      <c r="B84" s="122" t="s">
        <v>196</v>
      </c>
      <c r="C84" s="112">
        <v>2</v>
      </c>
      <c r="D84" s="171" t="s">
        <v>279</v>
      </c>
      <c r="E84" s="126">
        <v>7.3000000000000001E-3</v>
      </c>
      <c r="F84" s="127">
        <v>23000</v>
      </c>
      <c r="G84" s="127">
        <v>113000</v>
      </c>
      <c r="Q84" s="136" t="s">
        <v>167</v>
      </c>
      <c r="R84" s="128" t="s">
        <v>208</v>
      </c>
      <c r="S84" s="128">
        <v>2</v>
      </c>
      <c r="T84" s="128" t="s">
        <v>308</v>
      </c>
      <c r="U84" s="137">
        <v>1040</v>
      </c>
      <c r="AB84" s="87"/>
      <c r="AC84" s="87"/>
    </row>
    <row r="85" spans="1:29" x14ac:dyDescent="0.25">
      <c r="A85" s="87" t="s">
        <v>147</v>
      </c>
      <c r="B85" s="122" t="s">
        <v>203</v>
      </c>
      <c r="C85" s="112">
        <v>2</v>
      </c>
      <c r="D85" s="171" t="s">
        <v>279</v>
      </c>
      <c r="E85" s="126">
        <v>7.45E-3</v>
      </c>
      <c r="F85" s="127">
        <v>14950</v>
      </c>
      <c r="G85" s="127">
        <v>186300</v>
      </c>
      <c r="Q85" s="136" t="s">
        <v>167</v>
      </c>
      <c r="R85" s="128" t="s">
        <v>122</v>
      </c>
      <c r="S85" s="128">
        <v>2</v>
      </c>
      <c r="T85" s="128" t="s">
        <v>308</v>
      </c>
      <c r="U85" s="137">
        <v>1675</v>
      </c>
      <c r="AB85" s="87"/>
      <c r="AC85" s="87"/>
    </row>
    <row r="86" spans="1:29" x14ac:dyDescent="0.25">
      <c r="A86" s="87" t="s">
        <v>147</v>
      </c>
      <c r="B86" s="122" t="s">
        <v>188</v>
      </c>
      <c r="C86" s="112">
        <v>2</v>
      </c>
      <c r="D86" s="171" t="s">
        <v>279</v>
      </c>
      <c r="E86" s="126">
        <v>9.1500000000000001E-3</v>
      </c>
      <c r="F86" s="127">
        <v>12000</v>
      </c>
      <c r="G86" s="127">
        <v>206000</v>
      </c>
      <c r="Q86" s="136" t="s">
        <v>168</v>
      </c>
      <c r="R86" s="128" t="s">
        <v>177</v>
      </c>
      <c r="S86" s="133">
        <v>1</v>
      </c>
      <c r="T86" s="138" t="s">
        <v>291</v>
      </c>
      <c r="U86" s="137">
        <v>950</v>
      </c>
      <c r="AB86" s="87"/>
      <c r="AC86" s="87"/>
    </row>
    <row r="87" spans="1:29" x14ac:dyDescent="0.25">
      <c r="A87" s="87" t="s">
        <v>147</v>
      </c>
      <c r="B87" s="122" t="s">
        <v>115</v>
      </c>
      <c r="C87" s="112">
        <v>2</v>
      </c>
      <c r="D87" s="171" t="s">
        <v>279</v>
      </c>
      <c r="E87" s="126">
        <v>8.5000000000000006E-3</v>
      </c>
      <c r="F87" s="127">
        <v>15725</v>
      </c>
      <c r="G87" s="127">
        <v>156250</v>
      </c>
      <c r="Q87" s="136" t="s">
        <v>168</v>
      </c>
      <c r="R87" s="128" t="s">
        <v>185</v>
      </c>
      <c r="S87" s="133">
        <v>1</v>
      </c>
      <c r="T87" s="138" t="s">
        <v>291</v>
      </c>
      <c r="U87" s="137">
        <v>575</v>
      </c>
      <c r="AB87" s="87"/>
      <c r="AC87" s="87"/>
    </row>
    <row r="88" spans="1:29" x14ac:dyDescent="0.25">
      <c r="A88" s="87" t="s">
        <v>147</v>
      </c>
      <c r="B88" s="122" t="s">
        <v>211</v>
      </c>
      <c r="C88" s="112">
        <v>2</v>
      </c>
      <c r="D88" s="171" t="s">
        <v>279</v>
      </c>
      <c r="E88" s="126">
        <v>5.7999999999999996E-3</v>
      </c>
      <c r="F88" s="127">
        <v>15900</v>
      </c>
      <c r="G88" s="127">
        <v>127000</v>
      </c>
      <c r="Q88" s="136" t="s">
        <v>168</v>
      </c>
      <c r="R88" s="128" t="s">
        <v>189</v>
      </c>
      <c r="S88" s="133">
        <v>1</v>
      </c>
      <c r="T88" s="138" t="s">
        <v>291</v>
      </c>
      <c r="U88" s="137">
        <v>562</v>
      </c>
      <c r="AB88" s="87"/>
      <c r="AC88" s="87"/>
    </row>
    <row r="89" spans="1:29" x14ac:dyDescent="0.25">
      <c r="A89" s="87" t="s">
        <v>147</v>
      </c>
      <c r="B89" s="122" t="s">
        <v>222</v>
      </c>
      <c r="C89" s="112">
        <v>2</v>
      </c>
      <c r="D89" s="171" t="s">
        <v>279</v>
      </c>
      <c r="E89" s="126">
        <v>7.3000000000000001E-3</v>
      </c>
      <c r="F89" s="127">
        <v>23000</v>
      </c>
      <c r="G89" s="127">
        <v>113000</v>
      </c>
      <c r="Q89" s="136" t="s">
        <v>168</v>
      </c>
      <c r="R89" s="128" t="s">
        <v>199</v>
      </c>
      <c r="S89" s="133">
        <v>1</v>
      </c>
      <c r="T89" s="138" t="s">
        <v>291</v>
      </c>
      <c r="U89" s="137">
        <v>720</v>
      </c>
      <c r="AB89" s="87"/>
      <c r="AC89" s="87"/>
    </row>
    <row r="90" spans="1:29" x14ac:dyDescent="0.25">
      <c r="A90" s="87" t="s">
        <v>147</v>
      </c>
      <c r="B90" s="122" t="s">
        <v>216</v>
      </c>
      <c r="C90" s="112">
        <v>2</v>
      </c>
      <c r="D90" s="171" t="s">
        <v>279</v>
      </c>
      <c r="E90" s="126">
        <v>7.4999999999999997E-3</v>
      </c>
      <c r="F90" s="127">
        <v>18500</v>
      </c>
      <c r="G90" s="127">
        <v>127500</v>
      </c>
      <c r="Q90" s="136" t="s">
        <v>168</v>
      </c>
      <c r="R90" s="128" t="s">
        <v>209</v>
      </c>
      <c r="S90" s="133">
        <v>1</v>
      </c>
      <c r="T90" s="138" t="s">
        <v>291</v>
      </c>
      <c r="U90" s="137">
        <v>900</v>
      </c>
      <c r="AB90" s="87"/>
      <c r="AC90" s="87"/>
    </row>
    <row r="91" spans="1:29" x14ac:dyDescent="0.25">
      <c r="A91" s="87" t="s">
        <v>147</v>
      </c>
      <c r="B91" s="122" t="s">
        <v>117</v>
      </c>
      <c r="C91" s="112">
        <v>2</v>
      </c>
      <c r="D91" s="171" t="s">
        <v>279</v>
      </c>
      <c r="E91" s="126">
        <v>8.9899999999999997E-3</v>
      </c>
      <c r="F91" s="127">
        <v>37450</v>
      </c>
      <c r="G91" s="127">
        <v>196250</v>
      </c>
      <c r="Q91" s="136" t="s">
        <v>168</v>
      </c>
      <c r="R91" s="128" t="s">
        <v>122</v>
      </c>
      <c r="S91" s="133">
        <v>1</v>
      </c>
      <c r="T91" s="138" t="s">
        <v>291</v>
      </c>
      <c r="U91" s="137">
        <v>1000</v>
      </c>
      <c r="AB91" s="87"/>
      <c r="AC91" s="87"/>
    </row>
    <row r="92" spans="1:29" x14ac:dyDescent="0.25">
      <c r="A92" s="87" t="s">
        <v>147</v>
      </c>
      <c r="B92" s="122" t="s">
        <v>22</v>
      </c>
      <c r="C92" s="112">
        <v>1</v>
      </c>
      <c r="D92" s="171" t="s">
        <v>274</v>
      </c>
      <c r="E92" s="126">
        <v>1.2500000000000001E-2</v>
      </c>
      <c r="F92" s="127">
        <v>35000</v>
      </c>
      <c r="G92" s="127">
        <v>200000</v>
      </c>
      <c r="Q92" s="136" t="s">
        <v>168</v>
      </c>
      <c r="R92" s="128" t="s">
        <v>177</v>
      </c>
      <c r="S92" s="133">
        <v>1</v>
      </c>
      <c r="T92" s="138" t="s">
        <v>292</v>
      </c>
      <c r="U92" s="137">
        <v>862.5</v>
      </c>
      <c r="AB92" s="87"/>
      <c r="AC92" s="87"/>
    </row>
    <row r="93" spans="1:29" x14ac:dyDescent="0.25">
      <c r="A93" s="87" t="s">
        <v>147</v>
      </c>
      <c r="B93" s="122" t="s">
        <v>118</v>
      </c>
      <c r="C93" s="112">
        <v>1</v>
      </c>
      <c r="D93" s="171" t="s">
        <v>274</v>
      </c>
      <c r="E93" s="126">
        <v>9.7400000000000004E-3</v>
      </c>
      <c r="F93" s="127">
        <v>13602</v>
      </c>
      <c r="G93" s="127">
        <v>136800</v>
      </c>
      <c r="Q93" s="136" t="s">
        <v>168</v>
      </c>
      <c r="R93" s="128" t="s">
        <v>185</v>
      </c>
      <c r="S93" s="133">
        <v>1</v>
      </c>
      <c r="T93" s="138" t="s">
        <v>292</v>
      </c>
      <c r="U93" s="137">
        <v>500</v>
      </c>
      <c r="AB93" s="87"/>
      <c r="AC93" s="87"/>
    </row>
    <row r="94" spans="1:29" x14ac:dyDescent="0.25">
      <c r="A94" s="87" t="s">
        <v>147</v>
      </c>
      <c r="B94" s="122" t="s">
        <v>181</v>
      </c>
      <c r="C94" s="112">
        <v>1</v>
      </c>
      <c r="D94" s="171" t="s">
        <v>274</v>
      </c>
      <c r="E94" s="126">
        <v>9.4999999999999998E-3</v>
      </c>
      <c r="F94" s="127">
        <v>20000</v>
      </c>
      <c r="G94" s="127">
        <v>120000</v>
      </c>
      <c r="Q94" s="136" t="s">
        <v>168</v>
      </c>
      <c r="R94" s="128" t="s">
        <v>189</v>
      </c>
      <c r="S94" s="133">
        <v>1</v>
      </c>
      <c r="T94" s="138" t="s">
        <v>292</v>
      </c>
      <c r="U94" s="137">
        <v>487</v>
      </c>
      <c r="AB94" s="87"/>
      <c r="AC94" s="87"/>
    </row>
    <row r="95" spans="1:29" x14ac:dyDescent="0.25">
      <c r="A95" s="87" t="s">
        <v>147</v>
      </c>
      <c r="B95" s="122" t="s">
        <v>120</v>
      </c>
      <c r="C95" s="112">
        <v>1</v>
      </c>
      <c r="D95" s="171" t="s">
        <v>274</v>
      </c>
      <c r="E95" s="126">
        <v>8.3800000000000003E-3</v>
      </c>
      <c r="F95" s="127">
        <v>50500</v>
      </c>
      <c r="G95" s="127">
        <v>133200</v>
      </c>
      <c r="Q95" s="136" t="s">
        <v>168</v>
      </c>
      <c r="R95" s="128" t="s">
        <v>199</v>
      </c>
      <c r="S95" s="133">
        <v>1</v>
      </c>
      <c r="T95" s="138" t="s">
        <v>292</v>
      </c>
      <c r="U95" s="137">
        <v>616</v>
      </c>
      <c r="AB95" s="87"/>
      <c r="AC95" s="87"/>
    </row>
    <row r="96" spans="1:29" x14ac:dyDescent="0.25">
      <c r="A96" s="87" t="s">
        <v>147</v>
      </c>
      <c r="B96" s="122" t="s">
        <v>25</v>
      </c>
      <c r="C96" s="112">
        <v>1</v>
      </c>
      <c r="D96" s="171" t="s">
        <v>274</v>
      </c>
      <c r="E96" s="126">
        <v>1.12E-2</v>
      </c>
      <c r="F96" s="127">
        <v>24500</v>
      </c>
      <c r="G96" s="127">
        <v>110000</v>
      </c>
      <c r="Q96" s="136" t="s">
        <v>168</v>
      </c>
      <c r="R96" s="128" t="s">
        <v>209</v>
      </c>
      <c r="S96" s="133">
        <v>1</v>
      </c>
      <c r="T96" s="138" t="s">
        <v>292</v>
      </c>
      <c r="U96" s="137">
        <v>600</v>
      </c>
      <c r="AB96" s="87"/>
      <c r="AC96" s="87"/>
    </row>
    <row r="97" spans="1:29" x14ac:dyDescent="0.25">
      <c r="A97" s="87" t="s">
        <v>147</v>
      </c>
      <c r="B97" s="122" t="s">
        <v>195</v>
      </c>
      <c r="C97" s="112">
        <v>1</v>
      </c>
      <c r="D97" s="171" t="s">
        <v>274</v>
      </c>
      <c r="E97" s="126">
        <v>7.6E-3</v>
      </c>
      <c r="F97" s="127">
        <v>17000</v>
      </c>
      <c r="G97" s="127">
        <v>105000</v>
      </c>
      <c r="Q97" s="136" t="s">
        <v>168</v>
      </c>
      <c r="R97" s="128" t="s">
        <v>122</v>
      </c>
      <c r="S97" s="133">
        <v>1</v>
      </c>
      <c r="T97" s="138" t="s">
        <v>292</v>
      </c>
      <c r="U97" s="137">
        <v>675</v>
      </c>
      <c r="AB97" s="87"/>
      <c r="AC97" s="87"/>
    </row>
    <row r="98" spans="1:29" x14ac:dyDescent="0.25">
      <c r="A98" s="87" t="s">
        <v>147</v>
      </c>
      <c r="B98" s="122" t="s">
        <v>121</v>
      </c>
      <c r="C98" s="112">
        <v>1</v>
      </c>
      <c r="D98" s="171" t="s">
        <v>274</v>
      </c>
      <c r="E98" s="126">
        <v>1.0200000000000001E-2</v>
      </c>
      <c r="F98" s="127">
        <v>12340</v>
      </c>
      <c r="G98" s="127">
        <v>130000</v>
      </c>
      <c r="Q98" s="136" t="s">
        <v>168</v>
      </c>
      <c r="R98" s="128" t="s">
        <v>177</v>
      </c>
      <c r="S98" s="133">
        <v>1</v>
      </c>
      <c r="T98" s="128" t="s">
        <v>308</v>
      </c>
      <c r="U98" s="137">
        <v>1812.5</v>
      </c>
      <c r="AB98" s="87"/>
      <c r="AC98" s="87"/>
    </row>
    <row r="99" spans="1:29" x14ac:dyDescent="0.25">
      <c r="A99" s="87" t="s">
        <v>147</v>
      </c>
      <c r="B99" s="122" t="s">
        <v>196</v>
      </c>
      <c r="C99" s="112">
        <v>1</v>
      </c>
      <c r="D99" s="171" t="s">
        <v>274</v>
      </c>
      <c r="E99" s="126">
        <v>8.3999999999999995E-3</v>
      </c>
      <c r="F99" s="127">
        <v>21000</v>
      </c>
      <c r="G99" s="127">
        <v>109500</v>
      </c>
      <c r="Q99" s="136" t="s">
        <v>168</v>
      </c>
      <c r="R99" s="128" t="s">
        <v>185</v>
      </c>
      <c r="S99" s="133">
        <v>1</v>
      </c>
      <c r="T99" s="128" t="s">
        <v>308</v>
      </c>
      <c r="U99" s="137">
        <v>1075</v>
      </c>
      <c r="AB99" s="87"/>
      <c r="AC99" s="87"/>
    </row>
    <row r="100" spans="1:29" x14ac:dyDescent="0.25">
      <c r="A100" s="87" t="s">
        <v>147</v>
      </c>
      <c r="B100" s="122" t="s">
        <v>203</v>
      </c>
      <c r="C100" s="112">
        <v>1</v>
      </c>
      <c r="D100" s="171" t="s">
        <v>274</v>
      </c>
      <c r="E100" s="126">
        <v>9.2499999999999995E-3</v>
      </c>
      <c r="F100" s="127">
        <v>14150</v>
      </c>
      <c r="G100" s="127">
        <v>172150</v>
      </c>
      <c r="Q100" s="136" t="s">
        <v>168</v>
      </c>
      <c r="R100" s="128" t="s">
        <v>189</v>
      </c>
      <c r="S100" s="133">
        <v>1</v>
      </c>
      <c r="T100" s="128" t="s">
        <v>308</v>
      </c>
      <c r="U100" s="137">
        <v>1049</v>
      </c>
      <c r="AB100" s="87"/>
      <c r="AC100" s="87"/>
    </row>
    <row r="101" spans="1:29" x14ac:dyDescent="0.25">
      <c r="A101" s="87" t="s">
        <v>147</v>
      </c>
      <c r="B101" s="122" t="s">
        <v>188</v>
      </c>
      <c r="C101" s="112">
        <v>1</v>
      </c>
      <c r="D101" s="171" t="s">
        <v>274</v>
      </c>
      <c r="E101" s="126">
        <v>8.6899999999999998E-3</v>
      </c>
      <c r="F101" s="127">
        <v>7700</v>
      </c>
      <c r="G101" s="127">
        <v>191200</v>
      </c>
      <c r="Q101" s="136" t="s">
        <v>168</v>
      </c>
      <c r="R101" s="128" t="s">
        <v>199</v>
      </c>
      <c r="S101" s="133">
        <v>1</v>
      </c>
      <c r="T101" s="128" t="s">
        <v>308</v>
      </c>
      <c r="U101" s="137">
        <v>1336</v>
      </c>
      <c r="AB101" s="87"/>
      <c r="AC101" s="87"/>
    </row>
    <row r="102" spans="1:29" x14ac:dyDescent="0.25">
      <c r="A102" s="87" t="s">
        <v>147</v>
      </c>
      <c r="B102" s="122" t="s">
        <v>115</v>
      </c>
      <c r="C102" s="112">
        <v>1</v>
      </c>
      <c r="D102" s="171" t="s">
        <v>274</v>
      </c>
      <c r="E102" s="126">
        <v>9.1000000000000004E-3</v>
      </c>
      <c r="F102" s="127">
        <v>13325</v>
      </c>
      <c r="G102" s="127">
        <v>151450</v>
      </c>
      <c r="Q102" s="136" t="s">
        <v>168</v>
      </c>
      <c r="R102" s="128" t="s">
        <v>209</v>
      </c>
      <c r="S102" s="133">
        <v>1</v>
      </c>
      <c r="T102" s="128" t="s">
        <v>308</v>
      </c>
      <c r="U102" s="137">
        <v>1500</v>
      </c>
      <c r="AB102" s="87"/>
      <c r="AC102" s="87"/>
    </row>
    <row r="103" spans="1:29" x14ac:dyDescent="0.25">
      <c r="A103" s="87" t="s">
        <v>147</v>
      </c>
      <c r="B103" s="122" t="s">
        <v>211</v>
      </c>
      <c r="C103" s="112">
        <v>1</v>
      </c>
      <c r="D103" s="171" t="s">
        <v>274</v>
      </c>
      <c r="E103" s="126">
        <v>7.7999999999999996E-3</v>
      </c>
      <c r="F103" s="127">
        <v>15400</v>
      </c>
      <c r="G103" s="127">
        <v>125000</v>
      </c>
      <c r="Q103" s="136" t="s">
        <v>168</v>
      </c>
      <c r="R103" s="128" t="s">
        <v>122</v>
      </c>
      <c r="S103" s="133">
        <v>1</v>
      </c>
      <c r="T103" s="128" t="s">
        <v>308</v>
      </c>
      <c r="U103" s="137">
        <v>1675</v>
      </c>
      <c r="AB103" s="87"/>
      <c r="AC103" s="87"/>
    </row>
    <row r="104" spans="1:29" x14ac:dyDescent="0.25">
      <c r="A104" s="87" t="s">
        <v>147</v>
      </c>
      <c r="B104" s="122" t="s">
        <v>222</v>
      </c>
      <c r="C104" s="112">
        <v>1</v>
      </c>
      <c r="D104" s="171" t="s">
        <v>274</v>
      </c>
      <c r="E104" s="126">
        <v>8.3999999999999995E-3</v>
      </c>
      <c r="F104" s="127">
        <v>21000</v>
      </c>
      <c r="G104" s="127">
        <v>109500</v>
      </c>
      <c r="Q104" s="136" t="s">
        <v>168</v>
      </c>
      <c r="R104" s="128" t="s">
        <v>177</v>
      </c>
      <c r="S104" s="133">
        <v>2</v>
      </c>
      <c r="T104" s="138" t="s">
        <v>291</v>
      </c>
      <c r="U104" s="137">
        <v>950</v>
      </c>
      <c r="AB104" s="87"/>
      <c r="AC104" s="87"/>
    </row>
    <row r="105" spans="1:29" x14ac:dyDescent="0.25">
      <c r="A105" s="87" t="s">
        <v>147</v>
      </c>
      <c r="B105" s="122" t="s">
        <v>216</v>
      </c>
      <c r="C105" s="112">
        <v>1</v>
      </c>
      <c r="D105" s="171" t="s">
        <v>274</v>
      </c>
      <c r="E105" s="126">
        <v>9.7000000000000003E-3</v>
      </c>
      <c r="F105" s="127">
        <v>17000</v>
      </c>
      <c r="G105" s="127">
        <v>124500</v>
      </c>
      <c r="Q105" s="136" t="s">
        <v>168</v>
      </c>
      <c r="R105" s="128" t="s">
        <v>185</v>
      </c>
      <c r="S105" s="133">
        <v>2</v>
      </c>
      <c r="T105" s="138" t="s">
        <v>291</v>
      </c>
      <c r="U105" s="137">
        <v>575</v>
      </c>
      <c r="AB105" s="87"/>
      <c r="AC105" s="87"/>
    </row>
    <row r="106" spans="1:29" x14ac:dyDescent="0.25">
      <c r="A106" s="87" t="s">
        <v>147</v>
      </c>
      <c r="B106" s="122" t="s">
        <v>117</v>
      </c>
      <c r="C106" s="112">
        <v>1</v>
      </c>
      <c r="D106" s="171" t="s">
        <v>274</v>
      </c>
      <c r="E106" s="126">
        <v>1.24E-2</v>
      </c>
      <c r="F106" s="127">
        <v>34450</v>
      </c>
      <c r="G106" s="127">
        <v>183250</v>
      </c>
      <c r="Q106" s="136" t="s">
        <v>168</v>
      </c>
      <c r="R106" s="128" t="s">
        <v>189</v>
      </c>
      <c r="S106" s="133">
        <v>2</v>
      </c>
      <c r="T106" s="138" t="s">
        <v>291</v>
      </c>
      <c r="U106" s="137">
        <v>562</v>
      </c>
      <c r="AB106" s="87"/>
      <c r="AC106" s="87"/>
    </row>
    <row r="107" spans="1:29" x14ac:dyDescent="0.25">
      <c r="A107" s="87" t="s">
        <v>147</v>
      </c>
      <c r="B107" s="122" t="s">
        <v>22</v>
      </c>
      <c r="C107" s="112">
        <v>2</v>
      </c>
      <c r="D107" s="171" t="s">
        <v>274</v>
      </c>
      <c r="E107" s="126">
        <v>8.9999999999999993E-3</v>
      </c>
      <c r="F107" s="127">
        <v>35000</v>
      </c>
      <c r="G107" s="127">
        <v>200000</v>
      </c>
      <c r="Q107" s="136" t="s">
        <v>168</v>
      </c>
      <c r="R107" s="128" t="s">
        <v>199</v>
      </c>
      <c r="S107" s="133">
        <v>2</v>
      </c>
      <c r="T107" s="138" t="s">
        <v>291</v>
      </c>
      <c r="U107" s="137">
        <v>720</v>
      </c>
      <c r="AB107" s="87"/>
      <c r="AC107" s="87"/>
    </row>
    <row r="108" spans="1:29" x14ac:dyDescent="0.25">
      <c r="A108" s="87" t="s">
        <v>147</v>
      </c>
      <c r="B108" s="122" t="s">
        <v>118</v>
      </c>
      <c r="C108" s="112">
        <v>2</v>
      </c>
      <c r="D108" s="171" t="s">
        <v>274</v>
      </c>
      <c r="E108" s="126">
        <v>7.4099999999999999E-3</v>
      </c>
      <c r="F108" s="127">
        <v>13602</v>
      </c>
      <c r="G108" s="127">
        <v>136800</v>
      </c>
      <c r="Q108" s="136" t="s">
        <v>168</v>
      </c>
      <c r="R108" s="128" t="s">
        <v>209</v>
      </c>
      <c r="S108" s="133">
        <v>2</v>
      </c>
      <c r="T108" s="138" t="s">
        <v>291</v>
      </c>
      <c r="U108" s="137">
        <v>900</v>
      </c>
      <c r="AB108" s="87"/>
      <c r="AC108" s="87"/>
    </row>
    <row r="109" spans="1:29" x14ac:dyDescent="0.25">
      <c r="A109" s="87" t="s">
        <v>147</v>
      </c>
      <c r="B109" s="122" t="s">
        <v>181</v>
      </c>
      <c r="C109" s="112">
        <v>2</v>
      </c>
      <c r="D109" s="171" t="s">
        <v>274</v>
      </c>
      <c r="E109" s="126">
        <v>7.4999999999999997E-3</v>
      </c>
      <c r="F109" s="127">
        <v>20000</v>
      </c>
      <c r="G109" s="127">
        <v>120000</v>
      </c>
      <c r="Q109" s="136" t="s">
        <v>168</v>
      </c>
      <c r="R109" s="128" t="s">
        <v>122</v>
      </c>
      <c r="S109" s="133">
        <v>2</v>
      </c>
      <c r="T109" s="138" t="s">
        <v>291</v>
      </c>
      <c r="U109" s="137">
        <v>1000</v>
      </c>
      <c r="AB109" s="87"/>
      <c r="AC109" s="87"/>
    </row>
    <row r="110" spans="1:29" x14ac:dyDescent="0.25">
      <c r="A110" s="87" t="s">
        <v>147</v>
      </c>
      <c r="B110" s="122" t="s">
        <v>120</v>
      </c>
      <c r="C110" s="112">
        <v>2</v>
      </c>
      <c r="D110" s="171" t="s">
        <v>274</v>
      </c>
      <c r="E110" s="126">
        <v>7.8799999999999999E-3</v>
      </c>
      <c r="F110" s="127">
        <v>50500</v>
      </c>
      <c r="G110" s="127">
        <v>133200</v>
      </c>
      <c r="Q110" s="136" t="s">
        <v>168</v>
      </c>
      <c r="R110" s="128" t="s">
        <v>177</v>
      </c>
      <c r="S110" s="133">
        <v>2</v>
      </c>
      <c r="T110" s="138" t="s">
        <v>292</v>
      </c>
      <c r="U110" s="137">
        <v>862.5</v>
      </c>
      <c r="AB110" s="87"/>
      <c r="AC110" s="87"/>
    </row>
    <row r="111" spans="1:29" x14ac:dyDescent="0.25">
      <c r="A111" s="87" t="s">
        <v>147</v>
      </c>
      <c r="B111" s="122" t="s">
        <v>25</v>
      </c>
      <c r="C111" s="112">
        <v>2</v>
      </c>
      <c r="D111" s="171" t="s">
        <v>274</v>
      </c>
      <c r="E111" s="126">
        <v>8.0000000000000002E-3</v>
      </c>
      <c r="F111" s="127">
        <v>24500</v>
      </c>
      <c r="G111" s="127">
        <v>110000</v>
      </c>
      <c r="Q111" s="136" t="s">
        <v>168</v>
      </c>
      <c r="R111" s="128" t="s">
        <v>185</v>
      </c>
      <c r="S111" s="133">
        <v>2</v>
      </c>
      <c r="T111" s="138" t="s">
        <v>292</v>
      </c>
      <c r="U111" s="137">
        <v>500</v>
      </c>
      <c r="AB111" s="87"/>
      <c r="AC111" s="87"/>
    </row>
    <row r="112" spans="1:29" x14ac:dyDescent="0.25">
      <c r="A112" s="87" t="s">
        <v>147</v>
      </c>
      <c r="B112" s="122" t="s">
        <v>195</v>
      </c>
      <c r="C112" s="112">
        <v>2</v>
      </c>
      <c r="D112" s="171" t="s">
        <v>274</v>
      </c>
      <c r="E112" s="126">
        <v>5.7000000000000002E-3</v>
      </c>
      <c r="F112" s="127">
        <v>17000</v>
      </c>
      <c r="G112" s="127">
        <v>105000</v>
      </c>
      <c r="Q112" s="136" t="s">
        <v>168</v>
      </c>
      <c r="R112" s="128" t="s">
        <v>189</v>
      </c>
      <c r="S112" s="133">
        <v>2</v>
      </c>
      <c r="T112" s="138" t="s">
        <v>292</v>
      </c>
      <c r="U112" s="137">
        <v>487</v>
      </c>
      <c r="AB112" s="87"/>
      <c r="AC112" s="87"/>
    </row>
    <row r="113" spans="1:29" x14ac:dyDescent="0.25">
      <c r="A113" s="87" t="s">
        <v>147</v>
      </c>
      <c r="B113" s="122" t="s">
        <v>121</v>
      </c>
      <c r="C113" s="112">
        <v>2</v>
      </c>
      <c r="D113" s="171" t="s">
        <v>274</v>
      </c>
      <c r="E113" s="126">
        <v>7.4000000000000003E-3</v>
      </c>
      <c r="F113" s="127">
        <v>12340</v>
      </c>
      <c r="G113" s="127">
        <v>130000</v>
      </c>
      <c r="Q113" s="136" t="s">
        <v>168</v>
      </c>
      <c r="R113" s="128" t="s">
        <v>199</v>
      </c>
      <c r="S113" s="133">
        <v>2</v>
      </c>
      <c r="T113" s="138" t="s">
        <v>292</v>
      </c>
      <c r="U113" s="137">
        <v>616</v>
      </c>
      <c r="AB113" s="87"/>
      <c r="AC113" s="87"/>
    </row>
    <row r="114" spans="1:29" x14ac:dyDescent="0.25">
      <c r="A114" s="87" t="s">
        <v>147</v>
      </c>
      <c r="B114" s="122" t="s">
        <v>196</v>
      </c>
      <c r="C114" s="112">
        <v>2</v>
      </c>
      <c r="D114" s="171" t="s">
        <v>274</v>
      </c>
      <c r="E114" s="126">
        <v>7.0000000000000001E-3</v>
      </c>
      <c r="F114" s="127">
        <v>21000</v>
      </c>
      <c r="G114" s="127">
        <v>109500</v>
      </c>
      <c r="Q114" s="136" t="s">
        <v>168</v>
      </c>
      <c r="R114" s="128" t="s">
        <v>209</v>
      </c>
      <c r="S114" s="133">
        <v>2</v>
      </c>
      <c r="T114" s="138" t="s">
        <v>292</v>
      </c>
      <c r="U114" s="137">
        <v>600</v>
      </c>
      <c r="AB114" s="87"/>
      <c r="AC114" s="87"/>
    </row>
    <row r="115" spans="1:29" x14ac:dyDescent="0.25">
      <c r="A115" s="87" t="s">
        <v>147</v>
      </c>
      <c r="B115" s="122" t="s">
        <v>203</v>
      </c>
      <c r="C115" s="112">
        <v>2</v>
      </c>
      <c r="D115" s="171" t="s">
        <v>274</v>
      </c>
      <c r="E115" s="126">
        <v>6.8900000000000003E-3</v>
      </c>
      <c r="F115" s="127">
        <v>14150</v>
      </c>
      <c r="G115" s="127">
        <v>172150</v>
      </c>
      <c r="Q115" s="136" t="s">
        <v>168</v>
      </c>
      <c r="R115" s="128" t="s">
        <v>122</v>
      </c>
      <c r="S115" s="133">
        <v>2</v>
      </c>
      <c r="T115" s="138" t="s">
        <v>292</v>
      </c>
      <c r="U115" s="137">
        <v>675</v>
      </c>
      <c r="AB115" s="87"/>
      <c r="AC115" s="87"/>
    </row>
    <row r="116" spans="1:29" x14ac:dyDescent="0.25">
      <c r="A116" s="87" t="s">
        <v>147</v>
      </c>
      <c r="B116" s="122" t="s">
        <v>188</v>
      </c>
      <c r="C116" s="112">
        <v>2</v>
      </c>
      <c r="D116" s="171" t="s">
        <v>274</v>
      </c>
      <c r="E116" s="126">
        <v>8.6300000000000005E-3</v>
      </c>
      <c r="F116" s="127">
        <v>7700</v>
      </c>
      <c r="G116" s="127">
        <v>191200</v>
      </c>
      <c r="Q116" s="136" t="s">
        <v>168</v>
      </c>
      <c r="R116" s="128" t="s">
        <v>177</v>
      </c>
      <c r="S116" s="133">
        <v>2</v>
      </c>
      <c r="T116" s="128" t="s">
        <v>308</v>
      </c>
      <c r="U116" s="137">
        <v>1812.5</v>
      </c>
      <c r="AB116" s="87"/>
      <c r="AC116" s="87"/>
    </row>
    <row r="117" spans="1:29" x14ac:dyDescent="0.25">
      <c r="A117" s="87" t="s">
        <v>147</v>
      </c>
      <c r="B117" s="122" t="s">
        <v>115</v>
      </c>
      <c r="C117" s="112">
        <v>2</v>
      </c>
      <c r="D117" s="171" t="s">
        <v>274</v>
      </c>
      <c r="E117" s="126">
        <v>8.0999999999999996E-3</v>
      </c>
      <c r="F117" s="127">
        <v>13325</v>
      </c>
      <c r="G117" s="127">
        <v>151450</v>
      </c>
      <c r="Q117" s="136" t="s">
        <v>168</v>
      </c>
      <c r="R117" s="128" t="s">
        <v>185</v>
      </c>
      <c r="S117" s="133">
        <v>2</v>
      </c>
      <c r="T117" s="128" t="s">
        <v>308</v>
      </c>
      <c r="U117" s="137">
        <v>1075</v>
      </c>
      <c r="AB117" s="87"/>
      <c r="AC117" s="87"/>
    </row>
    <row r="118" spans="1:29" x14ac:dyDescent="0.25">
      <c r="A118" s="87" t="s">
        <v>147</v>
      </c>
      <c r="B118" s="122" t="s">
        <v>211</v>
      </c>
      <c r="C118" s="112">
        <v>2</v>
      </c>
      <c r="D118" s="171" t="s">
        <v>274</v>
      </c>
      <c r="E118" s="126">
        <v>5.5999999999999999E-3</v>
      </c>
      <c r="F118" s="127">
        <v>15400</v>
      </c>
      <c r="G118" s="127">
        <v>125000</v>
      </c>
      <c r="Q118" s="136" t="s">
        <v>168</v>
      </c>
      <c r="R118" s="128" t="s">
        <v>189</v>
      </c>
      <c r="S118" s="133">
        <v>2</v>
      </c>
      <c r="T118" s="128" t="s">
        <v>308</v>
      </c>
      <c r="U118" s="137">
        <v>1049</v>
      </c>
      <c r="AB118" s="87"/>
      <c r="AC118" s="87"/>
    </row>
    <row r="119" spans="1:29" x14ac:dyDescent="0.25">
      <c r="A119" s="87" t="s">
        <v>147</v>
      </c>
      <c r="B119" s="122" t="s">
        <v>222</v>
      </c>
      <c r="C119" s="112">
        <v>2</v>
      </c>
      <c r="D119" s="171" t="s">
        <v>274</v>
      </c>
      <c r="E119" s="126">
        <v>7.0000000000000001E-3</v>
      </c>
      <c r="F119" s="127">
        <v>21000</v>
      </c>
      <c r="G119" s="127">
        <v>109500</v>
      </c>
      <c r="Q119" s="136" t="s">
        <v>168</v>
      </c>
      <c r="R119" s="128" t="s">
        <v>199</v>
      </c>
      <c r="S119" s="133">
        <v>2</v>
      </c>
      <c r="T119" s="128" t="s">
        <v>308</v>
      </c>
      <c r="U119" s="137">
        <v>1336</v>
      </c>
      <c r="AB119" s="87"/>
      <c r="AC119" s="87"/>
    </row>
    <row r="120" spans="1:29" x14ac:dyDescent="0.25">
      <c r="A120" s="87" t="s">
        <v>147</v>
      </c>
      <c r="B120" s="122" t="s">
        <v>216</v>
      </c>
      <c r="C120" s="112">
        <v>2</v>
      </c>
      <c r="D120" s="171" t="s">
        <v>274</v>
      </c>
      <c r="E120" s="126">
        <v>7.1999999999999998E-3</v>
      </c>
      <c r="F120" s="127">
        <v>17000</v>
      </c>
      <c r="G120" s="127">
        <v>124500</v>
      </c>
      <c r="Q120" s="136" t="s">
        <v>168</v>
      </c>
      <c r="R120" s="128" t="s">
        <v>209</v>
      </c>
      <c r="S120" s="133">
        <v>2</v>
      </c>
      <c r="T120" s="128" t="s">
        <v>308</v>
      </c>
      <c r="U120" s="137">
        <v>1500</v>
      </c>
      <c r="AB120" s="87"/>
      <c r="AC120" s="87"/>
    </row>
    <row r="121" spans="1:29" x14ac:dyDescent="0.25">
      <c r="A121" s="87" t="s">
        <v>147</v>
      </c>
      <c r="B121" s="122" t="s">
        <v>117</v>
      </c>
      <c r="C121" s="112">
        <v>2</v>
      </c>
      <c r="D121" s="171" t="s">
        <v>274</v>
      </c>
      <c r="E121" s="126">
        <v>8.3000000000000001E-3</v>
      </c>
      <c r="F121" s="127">
        <v>34450</v>
      </c>
      <c r="G121" s="127">
        <v>183250</v>
      </c>
      <c r="Q121" s="136" t="s">
        <v>168</v>
      </c>
      <c r="R121" s="128" t="s">
        <v>122</v>
      </c>
      <c r="S121" s="133">
        <v>2</v>
      </c>
      <c r="T121" s="128" t="s">
        <v>308</v>
      </c>
      <c r="U121" s="137">
        <v>1675</v>
      </c>
      <c r="AB121" s="87"/>
      <c r="AC121" s="87"/>
    </row>
    <row r="122" spans="1:29" x14ac:dyDescent="0.25">
      <c r="A122" s="87" t="s">
        <v>148</v>
      </c>
      <c r="B122" s="122" t="s">
        <v>22</v>
      </c>
      <c r="C122" s="125">
        <v>1</v>
      </c>
      <c r="D122" s="171" t="s">
        <v>279</v>
      </c>
      <c r="E122" s="126">
        <v>1.2500000000000001E-2</v>
      </c>
      <c r="F122" s="127">
        <v>35000</v>
      </c>
      <c r="G122" s="127">
        <v>200000</v>
      </c>
      <c r="Q122" s="121" t="s">
        <v>149</v>
      </c>
      <c r="R122" s="122" t="s">
        <v>171</v>
      </c>
      <c r="S122" s="112">
        <v>1</v>
      </c>
      <c r="T122" s="128" t="s">
        <v>347</v>
      </c>
      <c r="U122" s="231">
        <v>875</v>
      </c>
      <c r="AB122" s="87"/>
      <c r="AC122" s="87"/>
    </row>
    <row r="123" spans="1:29" x14ac:dyDescent="0.25">
      <c r="A123" s="87" t="s">
        <v>148</v>
      </c>
      <c r="B123" s="122" t="s">
        <v>118</v>
      </c>
      <c r="C123" s="125">
        <v>1</v>
      </c>
      <c r="D123" s="171" t="s">
        <v>279</v>
      </c>
      <c r="E123" s="126">
        <v>1.0540000000000001E-2</v>
      </c>
      <c r="F123" s="127">
        <v>13870</v>
      </c>
      <c r="G123" s="127">
        <v>143450</v>
      </c>
      <c r="Q123" s="121" t="s">
        <v>149</v>
      </c>
      <c r="R123" s="122" t="s">
        <v>178</v>
      </c>
      <c r="S123" s="112">
        <v>1</v>
      </c>
      <c r="T123" s="128" t="s">
        <v>347</v>
      </c>
      <c r="U123" s="231">
        <v>595</v>
      </c>
    </row>
    <row r="124" spans="1:29" x14ac:dyDescent="0.25">
      <c r="A124" s="87" t="s">
        <v>148</v>
      </c>
      <c r="B124" s="122" t="s">
        <v>181</v>
      </c>
      <c r="C124" s="125">
        <v>1</v>
      </c>
      <c r="D124" s="171" t="s">
        <v>279</v>
      </c>
      <c r="E124" s="126">
        <v>9.4999999999999998E-3</v>
      </c>
      <c r="F124" s="127">
        <v>20000</v>
      </c>
      <c r="G124" s="127">
        <v>120000</v>
      </c>
      <c r="Q124" s="121" t="s">
        <v>149</v>
      </c>
      <c r="R124" s="122" t="s">
        <v>186</v>
      </c>
      <c r="S124" s="112">
        <v>1</v>
      </c>
      <c r="T124" s="128" t="s">
        <v>347</v>
      </c>
      <c r="U124" s="231">
        <v>675</v>
      </c>
    </row>
    <row r="125" spans="1:29" x14ac:dyDescent="0.25">
      <c r="A125" s="87" t="s">
        <v>148</v>
      </c>
      <c r="B125" s="122" t="s">
        <v>120</v>
      </c>
      <c r="C125" s="125">
        <v>1</v>
      </c>
      <c r="D125" s="171" t="s">
        <v>279</v>
      </c>
      <c r="E125" s="126">
        <v>9.0399999999999994E-3</v>
      </c>
      <c r="F125" s="127">
        <v>50500</v>
      </c>
      <c r="G125" s="127">
        <v>143100</v>
      </c>
      <c r="Q125" s="121" t="s">
        <v>149</v>
      </c>
      <c r="R125" s="122" t="s">
        <v>191</v>
      </c>
      <c r="S125" s="112">
        <v>1</v>
      </c>
      <c r="T125" s="128" t="s">
        <v>347</v>
      </c>
      <c r="U125" s="231">
        <v>750</v>
      </c>
    </row>
    <row r="126" spans="1:29" x14ac:dyDescent="0.25">
      <c r="A126" s="87" t="s">
        <v>148</v>
      </c>
      <c r="B126" s="122" t="s">
        <v>25</v>
      </c>
      <c r="C126" s="125">
        <v>1</v>
      </c>
      <c r="D126" s="171" t="s">
        <v>279</v>
      </c>
      <c r="E126" s="126">
        <v>1.2E-2</v>
      </c>
      <c r="F126" s="127">
        <v>26000</v>
      </c>
      <c r="G126" s="127">
        <v>118000</v>
      </c>
      <c r="Q126" s="121" t="s">
        <v>149</v>
      </c>
      <c r="R126" s="122" t="s">
        <v>201</v>
      </c>
      <c r="S126" s="112">
        <v>1</v>
      </c>
      <c r="T126" s="128" t="s">
        <v>347</v>
      </c>
      <c r="U126" s="231">
        <v>640</v>
      </c>
    </row>
    <row r="127" spans="1:29" x14ac:dyDescent="0.25">
      <c r="A127" s="87" t="s">
        <v>148</v>
      </c>
      <c r="B127" s="122" t="s">
        <v>195</v>
      </c>
      <c r="C127" s="125">
        <v>1</v>
      </c>
      <c r="D127" s="171" t="s">
        <v>279</v>
      </c>
      <c r="E127" s="126">
        <v>8.0000000000000002E-3</v>
      </c>
      <c r="F127" s="127">
        <v>17500</v>
      </c>
      <c r="G127" s="127">
        <v>107500</v>
      </c>
      <c r="Q127" s="121" t="s">
        <v>149</v>
      </c>
      <c r="R127" s="122" t="s">
        <v>210</v>
      </c>
      <c r="S127" s="112">
        <v>1</v>
      </c>
      <c r="T127" s="128" t="s">
        <v>347</v>
      </c>
      <c r="U127" s="231">
        <v>1055</v>
      </c>
    </row>
    <row r="128" spans="1:29" x14ac:dyDescent="0.25">
      <c r="A128" s="87" t="s">
        <v>148</v>
      </c>
      <c r="B128" s="122" t="s">
        <v>121</v>
      </c>
      <c r="C128" s="125">
        <v>1</v>
      </c>
      <c r="D128" s="171" t="s">
        <v>279</v>
      </c>
      <c r="E128" s="126">
        <v>1.0999999999999999E-2</v>
      </c>
      <c r="F128" s="127">
        <v>14000</v>
      </c>
      <c r="G128" s="127">
        <v>137000</v>
      </c>
      <c r="Q128" s="121" t="s">
        <v>149</v>
      </c>
      <c r="R128" s="122" t="s">
        <v>215</v>
      </c>
      <c r="S128" s="112">
        <v>1</v>
      </c>
      <c r="T128" s="128" t="s">
        <v>347</v>
      </c>
      <c r="U128" s="231">
        <v>450</v>
      </c>
    </row>
    <row r="129" spans="1:21" x14ac:dyDescent="0.25">
      <c r="A129" s="87" t="s">
        <v>148</v>
      </c>
      <c r="B129" s="122" t="s">
        <v>196</v>
      </c>
      <c r="C129" s="125">
        <v>1</v>
      </c>
      <c r="D129" s="171" t="s">
        <v>279</v>
      </c>
      <c r="E129" s="126">
        <v>8.3999999999999995E-3</v>
      </c>
      <c r="F129" s="127">
        <v>23000</v>
      </c>
      <c r="G129" s="127">
        <v>113000</v>
      </c>
      <c r="Q129" s="121" t="s">
        <v>149</v>
      </c>
      <c r="R129" s="122" t="s">
        <v>26</v>
      </c>
      <c r="S129" s="112">
        <v>1</v>
      </c>
      <c r="T129" s="128" t="s">
        <v>347</v>
      </c>
      <c r="U129" s="231">
        <v>480</v>
      </c>
    </row>
    <row r="130" spans="1:21" x14ac:dyDescent="0.25">
      <c r="A130" s="87" t="s">
        <v>148</v>
      </c>
      <c r="B130" s="122" t="s">
        <v>203</v>
      </c>
      <c r="C130" s="125">
        <v>1</v>
      </c>
      <c r="D130" s="171" t="s">
        <v>279</v>
      </c>
      <c r="E130" s="126">
        <v>1.098E-2</v>
      </c>
      <c r="F130" s="127">
        <v>14950</v>
      </c>
      <c r="G130" s="127">
        <v>186300</v>
      </c>
      <c r="Q130" s="121" t="s">
        <v>149</v>
      </c>
      <c r="R130" s="122" t="s">
        <v>171</v>
      </c>
      <c r="S130" s="112">
        <v>2</v>
      </c>
      <c r="T130" s="128" t="s">
        <v>347</v>
      </c>
      <c r="U130" s="231">
        <v>875</v>
      </c>
    </row>
    <row r="131" spans="1:21" x14ac:dyDescent="0.25">
      <c r="A131" s="87" t="s">
        <v>148</v>
      </c>
      <c r="B131" s="122" t="s">
        <v>188</v>
      </c>
      <c r="C131" s="125">
        <v>1</v>
      </c>
      <c r="D131" s="171" t="s">
        <v>279</v>
      </c>
      <c r="E131" s="126">
        <v>9.4500000000000001E-3</v>
      </c>
      <c r="F131" s="127">
        <v>12000</v>
      </c>
      <c r="G131" s="127">
        <v>206000</v>
      </c>
      <c r="Q131" s="121" t="s">
        <v>149</v>
      </c>
      <c r="R131" s="122" t="s">
        <v>178</v>
      </c>
      <c r="S131" s="112">
        <v>2</v>
      </c>
      <c r="T131" s="128" t="s">
        <v>347</v>
      </c>
      <c r="U131" s="231">
        <v>595</v>
      </c>
    </row>
    <row r="132" spans="1:21" x14ac:dyDescent="0.25">
      <c r="A132" s="87" t="s">
        <v>148</v>
      </c>
      <c r="B132" s="122" t="s">
        <v>115</v>
      </c>
      <c r="C132" s="125">
        <v>1</v>
      </c>
      <c r="D132" s="171" t="s">
        <v>279</v>
      </c>
      <c r="E132" s="126">
        <v>1.06E-2</v>
      </c>
      <c r="F132" s="127">
        <v>16725</v>
      </c>
      <c r="G132" s="127">
        <v>161000</v>
      </c>
      <c r="Q132" s="121" t="s">
        <v>149</v>
      </c>
      <c r="R132" s="122" t="s">
        <v>186</v>
      </c>
      <c r="S132" s="112">
        <v>2</v>
      </c>
      <c r="T132" s="128" t="s">
        <v>347</v>
      </c>
      <c r="U132" s="231">
        <v>675</v>
      </c>
    </row>
    <row r="133" spans="1:21" x14ac:dyDescent="0.25">
      <c r="A133" s="87" t="s">
        <v>148</v>
      </c>
      <c r="B133" s="122" t="s">
        <v>211</v>
      </c>
      <c r="C133" s="125">
        <v>1</v>
      </c>
      <c r="D133" s="171" t="s">
        <v>279</v>
      </c>
      <c r="E133" s="126">
        <v>8.0000000000000002E-3</v>
      </c>
      <c r="F133" s="127">
        <v>15900</v>
      </c>
      <c r="G133" s="127">
        <v>127000</v>
      </c>
      <c r="Q133" s="121" t="s">
        <v>149</v>
      </c>
      <c r="R133" s="122" t="s">
        <v>191</v>
      </c>
      <c r="S133" s="112">
        <v>2</v>
      </c>
      <c r="T133" s="128" t="s">
        <v>347</v>
      </c>
      <c r="U133" s="231">
        <v>750</v>
      </c>
    </row>
    <row r="134" spans="1:21" x14ac:dyDescent="0.25">
      <c r="A134" s="87" t="s">
        <v>148</v>
      </c>
      <c r="B134" s="122" t="s">
        <v>222</v>
      </c>
      <c r="C134" s="125">
        <v>1</v>
      </c>
      <c r="D134" s="171" t="s">
        <v>279</v>
      </c>
      <c r="E134" s="126">
        <v>8.3999999999999995E-3</v>
      </c>
      <c r="F134" s="127">
        <v>23000</v>
      </c>
      <c r="G134" s="127">
        <v>113000</v>
      </c>
      <c r="Q134" s="121" t="s">
        <v>149</v>
      </c>
      <c r="R134" s="122" t="s">
        <v>201</v>
      </c>
      <c r="S134" s="112">
        <v>2</v>
      </c>
      <c r="T134" s="128" t="s">
        <v>347</v>
      </c>
      <c r="U134" s="231">
        <v>640</v>
      </c>
    </row>
    <row r="135" spans="1:21" x14ac:dyDescent="0.25">
      <c r="A135" s="87" t="s">
        <v>148</v>
      </c>
      <c r="B135" s="122" t="s">
        <v>216</v>
      </c>
      <c r="C135" s="125">
        <v>1</v>
      </c>
      <c r="D135" s="171" t="s">
        <v>279</v>
      </c>
      <c r="E135" s="126">
        <v>1.03E-2</v>
      </c>
      <c r="F135" s="127">
        <v>18500</v>
      </c>
      <c r="G135" s="127">
        <v>127500</v>
      </c>
      <c r="Q135" s="121" t="s">
        <v>149</v>
      </c>
      <c r="R135" s="122" t="s">
        <v>210</v>
      </c>
      <c r="S135" s="112">
        <v>2</v>
      </c>
      <c r="T135" s="128" t="s">
        <v>347</v>
      </c>
      <c r="U135" s="231">
        <v>1055</v>
      </c>
    </row>
    <row r="136" spans="1:21" x14ac:dyDescent="0.25">
      <c r="A136" s="87" t="s">
        <v>148</v>
      </c>
      <c r="B136" s="122" t="s">
        <v>117</v>
      </c>
      <c r="C136" s="125">
        <v>1</v>
      </c>
      <c r="D136" s="171" t="s">
        <v>279</v>
      </c>
      <c r="E136" s="126">
        <v>1.34E-2</v>
      </c>
      <c r="F136" s="127">
        <v>37450</v>
      </c>
      <c r="G136" s="127">
        <v>196250</v>
      </c>
      <c r="Q136" s="121" t="s">
        <v>149</v>
      </c>
      <c r="R136" s="122" t="s">
        <v>215</v>
      </c>
      <c r="S136" s="112">
        <v>2</v>
      </c>
      <c r="T136" s="128" t="s">
        <v>347</v>
      </c>
      <c r="U136" s="231">
        <v>450</v>
      </c>
    </row>
    <row r="137" spans="1:21" x14ac:dyDescent="0.25">
      <c r="A137" s="87" t="s">
        <v>148</v>
      </c>
      <c r="B137" s="122" t="s">
        <v>22</v>
      </c>
      <c r="C137" s="112">
        <v>2</v>
      </c>
      <c r="D137" s="171" t="s">
        <v>279</v>
      </c>
      <c r="E137" s="126">
        <v>8.9999999999999993E-3</v>
      </c>
      <c r="F137" s="127">
        <v>35000</v>
      </c>
      <c r="G137" s="127">
        <v>200000</v>
      </c>
      <c r="Q137" s="121" t="s">
        <v>149</v>
      </c>
      <c r="R137" s="122" t="s">
        <v>26</v>
      </c>
      <c r="S137" s="112">
        <v>2</v>
      </c>
      <c r="T137" s="128" t="s">
        <v>347</v>
      </c>
      <c r="U137" s="231">
        <v>480</v>
      </c>
    </row>
    <row r="138" spans="1:21" x14ac:dyDescent="0.25">
      <c r="A138" s="87" t="s">
        <v>148</v>
      </c>
      <c r="B138" s="122" t="s">
        <v>118</v>
      </c>
      <c r="C138" s="112">
        <v>2</v>
      </c>
      <c r="D138" s="171" t="s">
        <v>279</v>
      </c>
      <c r="E138" s="126">
        <v>7.9900000000000006E-3</v>
      </c>
      <c r="F138" s="127">
        <v>13870</v>
      </c>
      <c r="G138" s="127">
        <v>143450</v>
      </c>
      <c r="Q138" s="121" t="s">
        <v>149</v>
      </c>
      <c r="R138" s="122" t="s">
        <v>171</v>
      </c>
      <c r="S138" s="112">
        <v>1</v>
      </c>
      <c r="T138" s="128" t="s">
        <v>348</v>
      </c>
      <c r="U138" s="231">
        <v>600</v>
      </c>
    </row>
    <row r="139" spans="1:21" x14ac:dyDescent="0.25">
      <c r="A139" s="87" t="s">
        <v>148</v>
      </c>
      <c r="B139" s="122" t="s">
        <v>181</v>
      </c>
      <c r="C139" s="112">
        <v>2</v>
      </c>
      <c r="D139" s="171" t="s">
        <v>279</v>
      </c>
      <c r="E139" s="126">
        <v>7.4999999999999997E-3</v>
      </c>
      <c r="F139" s="127">
        <v>20000</v>
      </c>
      <c r="G139" s="127">
        <v>120000</v>
      </c>
      <c r="Q139" s="121" t="s">
        <v>149</v>
      </c>
      <c r="R139" s="122" t="s">
        <v>178</v>
      </c>
      <c r="S139" s="112">
        <v>1</v>
      </c>
      <c r="T139" s="128" t="s">
        <v>348</v>
      </c>
      <c r="U139" s="231">
        <v>420</v>
      </c>
    </row>
    <row r="140" spans="1:21" x14ac:dyDescent="0.25">
      <c r="A140" s="87" t="s">
        <v>148</v>
      </c>
      <c r="B140" s="122" t="s">
        <v>120</v>
      </c>
      <c r="C140" s="112">
        <v>2</v>
      </c>
      <c r="D140" s="171" t="s">
        <v>279</v>
      </c>
      <c r="E140" s="126">
        <v>8.5400000000000007E-3</v>
      </c>
      <c r="F140" s="127">
        <v>50500</v>
      </c>
      <c r="G140" s="127">
        <v>143100</v>
      </c>
      <c r="Q140" s="121" t="s">
        <v>149</v>
      </c>
      <c r="R140" s="122" t="s">
        <v>186</v>
      </c>
      <c r="S140" s="112">
        <v>1</v>
      </c>
      <c r="T140" s="128" t="s">
        <v>348</v>
      </c>
      <c r="U140" s="231">
        <v>525</v>
      </c>
    </row>
    <row r="141" spans="1:21" x14ac:dyDescent="0.25">
      <c r="A141" s="87" t="s">
        <v>148</v>
      </c>
      <c r="B141" s="122" t="s">
        <v>25</v>
      </c>
      <c r="C141" s="112">
        <v>2</v>
      </c>
      <c r="D141" s="171" t="s">
        <v>279</v>
      </c>
      <c r="E141" s="126">
        <v>8.8000000000000005E-3</v>
      </c>
      <c r="F141" s="127">
        <v>26000</v>
      </c>
      <c r="G141" s="127">
        <v>118000</v>
      </c>
      <c r="Q141" s="121" t="s">
        <v>149</v>
      </c>
      <c r="R141" s="122" t="s">
        <v>191</v>
      </c>
      <c r="S141" s="112">
        <v>1</v>
      </c>
      <c r="T141" s="128" t="s">
        <v>348</v>
      </c>
      <c r="U141" s="231">
        <v>562.5</v>
      </c>
    </row>
    <row r="142" spans="1:21" x14ac:dyDescent="0.25">
      <c r="A142" s="87" t="s">
        <v>148</v>
      </c>
      <c r="B142" s="122" t="s">
        <v>195</v>
      </c>
      <c r="C142" s="112">
        <v>2</v>
      </c>
      <c r="D142" s="171" t="s">
        <v>279</v>
      </c>
      <c r="E142" s="126">
        <v>6.0000000000000001E-3</v>
      </c>
      <c r="F142" s="127">
        <v>17500</v>
      </c>
      <c r="G142" s="127">
        <v>107500</v>
      </c>
      <c r="Q142" s="121" t="s">
        <v>149</v>
      </c>
      <c r="R142" s="122" t="s">
        <v>201</v>
      </c>
      <c r="S142" s="112">
        <v>1</v>
      </c>
      <c r="T142" s="128" t="s">
        <v>348</v>
      </c>
      <c r="U142" s="231">
        <v>490</v>
      </c>
    </row>
    <row r="143" spans="1:21" x14ac:dyDescent="0.25">
      <c r="A143" s="87" t="s">
        <v>148</v>
      </c>
      <c r="B143" s="122" t="s">
        <v>121</v>
      </c>
      <c r="C143" s="112">
        <v>2</v>
      </c>
      <c r="D143" s="171" t="s">
        <v>279</v>
      </c>
      <c r="E143" s="126">
        <v>8.0999999999999996E-3</v>
      </c>
      <c r="F143" s="127">
        <v>14000</v>
      </c>
      <c r="G143" s="127">
        <v>137000</v>
      </c>
      <c r="Q143" s="121" t="s">
        <v>149</v>
      </c>
      <c r="R143" s="122" t="s">
        <v>210</v>
      </c>
      <c r="S143" s="112">
        <v>1</v>
      </c>
      <c r="T143" s="128" t="s">
        <v>348</v>
      </c>
      <c r="U143" s="231">
        <v>720</v>
      </c>
    </row>
    <row r="144" spans="1:21" x14ac:dyDescent="0.25">
      <c r="A144" s="87" t="s">
        <v>148</v>
      </c>
      <c r="B144" s="122" t="s">
        <v>196</v>
      </c>
      <c r="C144" s="112">
        <v>2</v>
      </c>
      <c r="D144" s="171" t="s">
        <v>279</v>
      </c>
      <c r="E144" s="126">
        <v>7.3000000000000001E-3</v>
      </c>
      <c r="F144" s="127">
        <v>23000</v>
      </c>
      <c r="G144" s="127">
        <v>113000</v>
      </c>
      <c r="Q144" s="121" t="s">
        <v>149</v>
      </c>
      <c r="R144" s="122" t="s">
        <v>215</v>
      </c>
      <c r="S144" s="112">
        <v>1</v>
      </c>
      <c r="T144" s="128" t="s">
        <v>348</v>
      </c>
      <c r="U144" s="231">
        <v>400</v>
      </c>
    </row>
    <row r="145" spans="1:21" x14ac:dyDescent="0.25">
      <c r="A145" s="87" t="s">
        <v>148</v>
      </c>
      <c r="B145" s="122" t="s">
        <v>203</v>
      </c>
      <c r="C145" s="112">
        <v>2</v>
      </c>
      <c r="D145" s="171" t="s">
        <v>279</v>
      </c>
      <c r="E145" s="126">
        <v>7.45E-3</v>
      </c>
      <c r="F145" s="127">
        <v>14950</v>
      </c>
      <c r="G145" s="127">
        <v>186300</v>
      </c>
      <c r="Q145" s="121" t="s">
        <v>149</v>
      </c>
      <c r="R145" s="122" t="s">
        <v>26</v>
      </c>
      <c r="S145" s="112">
        <v>1</v>
      </c>
      <c r="T145" s="128" t="s">
        <v>348</v>
      </c>
      <c r="U145" s="231">
        <v>400</v>
      </c>
    </row>
    <row r="146" spans="1:21" x14ac:dyDescent="0.25">
      <c r="A146" s="87" t="s">
        <v>148</v>
      </c>
      <c r="B146" s="122" t="s">
        <v>188</v>
      </c>
      <c r="C146" s="112">
        <v>2</v>
      </c>
      <c r="D146" s="171" t="s">
        <v>279</v>
      </c>
      <c r="E146" s="126">
        <v>9.1500000000000001E-3</v>
      </c>
      <c r="F146" s="127">
        <v>12000</v>
      </c>
      <c r="G146" s="127">
        <v>206000</v>
      </c>
      <c r="Q146" s="121" t="s">
        <v>149</v>
      </c>
      <c r="R146" s="122" t="s">
        <v>171</v>
      </c>
      <c r="S146" s="112">
        <v>2</v>
      </c>
      <c r="T146" s="128" t="s">
        <v>348</v>
      </c>
      <c r="U146" s="231">
        <v>600</v>
      </c>
    </row>
    <row r="147" spans="1:21" x14ac:dyDescent="0.25">
      <c r="A147" s="87" t="s">
        <v>148</v>
      </c>
      <c r="B147" s="122" t="s">
        <v>115</v>
      </c>
      <c r="C147" s="112">
        <v>2</v>
      </c>
      <c r="D147" s="171" t="s">
        <v>279</v>
      </c>
      <c r="E147" s="126">
        <v>9.1000000000000004E-3</v>
      </c>
      <c r="F147" s="127">
        <v>16725</v>
      </c>
      <c r="G147" s="127">
        <v>161000</v>
      </c>
      <c r="Q147" s="121" t="s">
        <v>149</v>
      </c>
      <c r="R147" s="122" t="s">
        <v>178</v>
      </c>
      <c r="S147" s="112">
        <v>2</v>
      </c>
      <c r="T147" s="128" t="s">
        <v>348</v>
      </c>
      <c r="U147" s="231">
        <v>420</v>
      </c>
    </row>
    <row r="148" spans="1:21" x14ac:dyDescent="0.25">
      <c r="A148" s="87" t="s">
        <v>148</v>
      </c>
      <c r="B148" s="122" t="s">
        <v>211</v>
      </c>
      <c r="C148" s="112">
        <v>2</v>
      </c>
      <c r="D148" s="171" t="s">
        <v>279</v>
      </c>
      <c r="E148" s="126">
        <v>5.7999999999999996E-3</v>
      </c>
      <c r="F148" s="127">
        <v>15900</v>
      </c>
      <c r="G148" s="127">
        <v>127000</v>
      </c>
      <c r="Q148" s="121" t="s">
        <v>149</v>
      </c>
      <c r="R148" s="122" t="s">
        <v>186</v>
      </c>
      <c r="S148" s="112">
        <v>2</v>
      </c>
      <c r="T148" s="128" t="s">
        <v>348</v>
      </c>
      <c r="U148" s="231">
        <v>525</v>
      </c>
    </row>
    <row r="149" spans="1:21" x14ac:dyDescent="0.25">
      <c r="A149" s="87" t="s">
        <v>148</v>
      </c>
      <c r="B149" s="122" t="s">
        <v>222</v>
      </c>
      <c r="C149" s="112">
        <v>2</v>
      </c>
      <c r="D149" s="171" t="s">
        <v>279</v>
      </c>
      <c r="E149" s="126">
        <v>7.3000000000000001E-3</v>
      </c>
      <c r="F149" s="127">
        <v>23000</v>
      </c>
      <c r="G149" s="127">
        <v>113000</v>
      </c>
      <c r="Q149" s="121" t="s">
        <v>149</v>
      </c>
      <c r="R149" s="122" t="s">
        <v>191</v>
      </c>
      <c r="S149" s="112">
        <v>2</v>
      </c>
      <c r="T149" s="128" t="s">
        <v>348</v>
      </c>
      <c r="U149" s="231">
        <v>562.5</v>
      </c>
    </row>
    <row r="150" spans="1:21" x14ac:dyDescent="0.25">
      <c r="A150" s="87" t="s">
        <v>148</v>
      </c>
      <c r="B150" s="122" t="s">
        <v>216</v>
      </c>
      <c r="C150" s="112">
        <v>2</v>
      </c>
      <c r="D150" s="171" t="s">
        <v>279</v>
      </c>
      <c r="E150" s="126">
        <v>7.4999999999999997E-3</v>
      </c>
      <c r="F150" s="127">
        <v>18500</v>
      </c>
      <c r="G150" s="127">
        <v>127500</v>
      </c>
      <c r="Q150" s="121" t="s">
        <v>149</v>
      </c>
      <c r="R150" s="122" t="s">
        <v>201</v>
      </c>
      <c r="S150" s="112">
        <v>2</v>
      </c>
      <c r="T150" s="128" t="s">
        <v>348</v>
      </c>
      <c r="U150" s="231">
        <v>490</v>
      </c>
    </row>
    <row r="151" spans="1:21" x14ac:dyDescent="0.25">
      <c r="A151" s="87" t="s">
        <v>148</v>
      </c>
      <c r="B151" s="122" t="s">
        <v>117</v>
      </c>
      <c r="C151" s="112">
        <v>2</v>
      </c>
      <c r="D151" s="171" t="s">
        <v>279</v>
      </c>
      <c r="E151" s="126">
        <v>8.9899999999999997E-3</v>
      </c>
      <c r="F151" s="127">
        <v>37450</v>
      </c>
      <c r="G151" s="127">
        <v>196250</v>
      </c>
      <c r="Q151" s="121" t="s">
        <v>149</v>
      </c>
      <c r="R151" s="122" t="s">
        <v>210</v>
      </c>
      <c r="S151" s="112">
        <v>2</v>
      </c>
      <c r="T151" s="128" t="s">
        <v>348</v>
      </c>
      <c r="U151" s="231">
        <v>720</v>
      </c>
    </row>
    <row r="152" spans="1:21" x14ac:dyDescent="0.25">
      <c r="A152" s="87" t="s">
        <v>148</v>
      </c>
      <c r="B152" s="122" t="s">
        <v>22</v>
      </c>
      <c r="C152" s="125">
        <v>1</v>
      </c>
      <c r="D152" s="171" t="s">
        <v>274</v>
      </c>
      <c r="E152" s="126">
        <v>1.2500000000000001E-2</v>
      </c>
      <c r="F152" s="127">
        <v>35000</v>
      </c>
      <c r="G152" s="127">
        <v>200000</v>
      </c>
      <c r="Q152" s="121" t="s">
        <v>149</v>
      </c>
      <c r="R152" s="122" t="s">
        <v>215</v>
      </c>
      <c r="S152" s="112">
        <v>2</v>
      </c>
      <c r="T152" s="128" t="s">
        <v>348</v>
      </c>
      <c r="U152" s="231">
        <v>400</v>
      </c>
    </row>
    <row r="153" spans="1:21" x14ac:dyDescent="0.25">
      <c r="A153" s="87" t="s">
        <v>148</v>
      </c>
      <c r="B153" s="122" t="s">
        <v>118</v>
      </c>
      <c r="C153" s="125">
        <v>1</v>
      </c>
      <c r="D153" s="171" t="s">
        <v>274</v>
      </c>
      <c r="E153" s="126">
        <v>9.7400000000000004E-3</v>
      </c>
      <c r="F153" s="127">
        <v>13602</v>
      </c>
      <c r="G153" s="127">
        <v>136800</v>
      </c>
      <c r="Q153" s="121" t="s">
        <v>149</v>
      </c>
      <c r="R153" s="122" t="s">
        <v>26</v>
      </c>
      <c r="S153" s="112">
        <v>2</v>
      </c>
      <c r="T153" s="128" t="s">
        <v>348</v>
      </c>
      <c r="U153" s="231">
        <v>400</v>
      </c>
    </row>
    <row r="154" spans="1:21" x14ac:dyDescent="0.25">
      <c r="A154" s="87" t="s">
        <v>148</v>
      </c>
      <c r="B154" s="122" t="s">
        <v>181</v>
      </c>
      <c r="C154" s="125">
        <v>1</v>
      </c>
      <c r="D154" s="171" t="s">
        <v>274</v>
      </c>
      <c r="E154" s="126">
        <v>9.4999999999999998E-3</v>
      </c>
      <c r="F154" s="127">
        <v>20000</v>
      </c>
      <c r="G154" s="127">
        <v>120000</v>
      </c>
      <c r="Q154" s="121" t="s">
        <v>150</v>
      </c>
      <c r="R154" s="122" t="s">
        <v>171</v>
      </c>
      <c r="S154" s="112">
        <v>1</v>
      </c>
      <c r="T154" s="128" t="s">
        <v>347</v>
      </c>
      <c r="U154" s="231">
        <v>875</v>
      </c>
    </row>
    <row r="155" spans="1:21" x14ac:dyDescent="0.25">
      <c r="A155" s="87" t="s">
        <v>148</v>
      </c>
      <c r="B155" s="122" t="s">
        <v>120</v>
      </c>
      <c r="C155" s="125">
        <v>1</v>
      </c>
      <c r="D155" s="171" t="s">
        <v>274</v>
      </c>
      <c r="E155" s="126">
        <v>8.3800000000000003E-3</v>
      </c>
      <c r="F155" s="127">
        <v>50500</v>
      </c>
      <c r="G155" s="127">
        <v>133200</v>
      </c>
      <c r="Q155" s="121" t="s">
        <v>150</v>
      </c>
      <c r="R155" s="122" t="s">
        <v>178</v>
      </c>
      <c r="S155" s="112">
        <v>1</v>
      </c>
      <c r="T155" s="128" t="s">
        <v>347</v>
      </c>
      <c r="U155" s="231">
        <v>595</v>
      </c>
    </row>
    <row r="156" spans="1:21" x14ac:dyDescent="0.25">
      <c r="A156" s="87" t="s">
        <v>148</v>
      </c>
      <c r="B156" s="122" t="s">
        <v>25</v>
      </c>
      <c r="C156" s="125">
        <v>1</v>
      </c>
      <c r="D156" s="171" t="s">
        <v>274</v>
      </c>
      <c r="E156" s="126">
        <v>1.12E-2</v>
      </c>
      <c r="F156" s="127">
        <v>24500</v>
      </c>
      <c r="G156" s="127">
        <v>110000</v>
      </c>
      <c r="Q156" s="121" t="s">
        <v>150</v>
      </c>
      <c r="R156" s="122" t="s">
        <v>186</v>
      </c>
      <c r="S156" s="112">
        <v>1</v>
      </c>
      <c r="T156" s="128" t="s">
        <v>347</v>
      </c>
      <c r="U156" s="231">
        <v>675</v>
      </c>
    </row>
    <row r="157" spans="1:21" x14ac:dyDescent="0.25">
      <c r="A157" s="87" t="s">
        <v>148</v>
      </c>
      <c r="B157" s="122" t="s">
        <v>195</v>
      </c>
      <c r="C157" s="125">
        <v>1</v>
      </c>
      <c r="D157" s="171" t="s">
        <v>274</v>
      </c>
      <c r="E157" s="126">
        <v>7.6E-3</v>
      </c>
      <c r="F157" s="127">
        <v>17000</v>
      </c>
      <c r="G157" s="127">
        <v>105000</v>
      </c>
      <c r="Q157" s="121" t="s">
        <v>150</v>
      </c>
      <c r="R157" s="122" t="s">
        <v>191</v>
      </c>
      <c r="S157" s="112">
        <v>1</v>
      </c>
      <c r="T157" s="128" t="s">
        <v>347</v>
      </c>
      <c r="U157" s="231">
        <v>750</v>
      </c>
    </row>
    <row r="158" spans="1:21" x14ac:dyDescent="0.25">
      <c r="A158" s="87" t="s">
        <v>148</v>
      </c>
      <c r="B158" s="122" t="s">
        <v>121</v>
      </c>
      <c r="C158" s="125">
        <v>1</v>
      </c>
      <c r="D158" s="171" t="s">
        <v>274</v>
      </c>
      <c r="E158" s="126">
        <v>1.0200000000000001E-2</v>
      </c>
      <c r="F158" s="127">
        <v>12340</v>
      </c>
      <c r="G158" s="127">
        <v>130000</v>
      </c>
      <c r="Q158" s="121" t="s">
        <v>150</v>
      </c>
      <c r="R158" s="122" t="s">
        <v>201</v>
      </c>
      <c r="S158" s="112">
        <v>1</v>
      </c>
      <c r="T158" s="128" t="s">
        <v>347</v>
      </c>
      <c r="U158" s="231">
        <v>640</v>
      </c>
    </row>
    <row r="159" spans="1:21" x14ac:dyDescent="0.25">
      <c r="A159" s="87" t="s">
        <v>148</v>
      </c>
      <c r="B159" s="122" t="s">
        <v>196</v>
      </c>
      <c r="C159" s="125">
        <v>1</v>
      </c>
      <c r="D159" s="171" t="s">
        <v>274</v>
      </c>
      <c r="E159" s="126">
        <v>8.3999999999999995E-3</v>
      </c>
      <c r="F159" s="127">
        <v>21000</v>
      </c>
      <c r="G159" s="127">
        <v>109500</v>
      </c>
      <c r="Q159" s="121" t="s">
        <v>150</v>
      </c>
      <c r="R159" s="122" t="s">
        <v>210</v>
      </c>
      <c r="S159" s="112">
        <v>1</v>
      </c>
      <c r="T159" s="128" t="s">
        <v>347</v>
      </c>
      <c r="U159" s="231">
        <v>1055</v>
      </c>
    </row>
    <row r="160" spans="1:21" x14ac:dyDescent="0.25">
      <c r="A160" s="87" t="s">
        <v>148</v>
      </c>
      <c r="B160" s="122" t="s">
        <v>203</v>
      </c>
      <c r="C160" s="125">
        <v>1</v>
      </c>
      <c r="D160" s="171" t="s">
        <v>274</v>
      </c>
      <c r="E160" s="126">
        <v>9.2499999999999995E-3</v>
      </c>
      <c r="F160" s="127">
        <v>14150</v>
      </c>
      <c r="G160" s="127">
        <v>172150</v>
      </c>
      <c r="Q160" s="121" t="s">
        <v>150</v>
      </c>
      <c r="R160" s="122" t="s">
        <v>215</v>
      </c>
      <c r="S160" s="112">
        <v>1</v>
      </c>
      <c r="T160" s="128" t="s">
        <v>347</v>
      </c>
      <c r="U160" s="231">
        <v>450</v>
      </c>
    </row>
    <row r="161" spans="1:21" x14ac:dyDescent="0.25">
      <c r="A161" s="87" t="s">
        <v>148</v>
      </c>
      <c r="B161" s="122" t="s">
        <v>188</v>
      </c>
      <c r="C161" s="125">
        <v>1</v>
      </c>
      <c r="D161" s="171" t="s">
        <v>274</v>
      </c>
      <c r="E161" s="126">
        <v>8.6899999999999998E-3</v>
      </c>
      <c r="F161" s="127">
        <v>7700</v>
      </c>
      <c r="G161" s="127">
        <v>191200</v>
      </c>
      <c r="Q161" s="121" t="s">
        <v>150</v>
      </c>
      <c r="R161" s="122" t="s">
        <v>26</v>
      </c>
      <c r="S161" s="112">
        <v>1</v>
      </c>
      <c r="T161" s="128" t="s">
        <v>347</v>
      </c>
      <c r="U161" s="231">
        <v>480</v>
      </c>
    </row>
    <row r="162" spans="1:21" x14ac:dyDescent="0.25">
      <c r="A162" s="87" t="s">
        <v>148</v>
      </c>
      <c r="B162" s="122" t="s">
        <v>115</v>
      </c>
      <c r="C162" s="125">
        <v>1</v>
      </c>
      <c r="D162" s="171" t="s">
        <v>274</v>
      </c>
      <c r="E162" s="126">
        <v>9.9000000000000008E-3</v>
      </c>
      <c r="F162" s="127">
        <v>14475</v>
      </c>
      <c r="G162" s="127">
        <v>157000</v>
      </c>
      <c r="Q162" s="121" t="s">
        <v>150</v>
      </c>
      <c r="R162" s="122" t="s">
        <v>171</v>
      </c>
      <c r="S162" s="112">
        <v>2</v>
      </c>
      <c r="T162" s="128" t="s">
        <v>347</v>
      </c>
      <c r="U162" s="231">
        <v>875</v>
      </c>
    </row>
    <row r="163" spans="1:21" x14ac:dyDescent="0.25">
      <c r="A163" s="87" t="s">
        <v>148</v>
      </c>
      <c r="B163" s="122" t="s">
        <v>211</v>
      </c>
      <c r="C163" s="125">
        <v>1</v>
      </c>
      <c r="D163" s="171" t="s">
        <v>274</v>
      </c>
      <c r="E163" s="126">
        <v>7.7999999999999996E-3</v>
      </c>
      <c r="F163" s="127">
        <v>15400</v>
      </c>
      <c r="G163" s="127">
        <v>125000</v>
      </c>
      <c r="Q163" s="121" t="s">
        <v>150</v>
      </c>
      <c r="R163" s="122" t="s">
        <v>178</v>
      </c>
      <c r="S163" s="112">
        <v>2</v>
      </c>
      <c r="T163" s="128" t="s">
        <v>347</v>
      </c>
      <c r="U163" s="231">
        <v>595</v>
      </c>
    </row>
    <row r="164" spans="1:21" x14ac:dyDescent="0.25">
      <c r="A164" s="87" t="s">
        <v>148</v>
      </c>
      <c r="B164" s="122" t="s">
        <v>222</v>
      </c>
      <c r="C164" s="125">
        <v>1</v>
      </c>
      <c r="D164" s="171" t="s">
        <v>274</v>
      </c>
      <c r="E164" s="126">
        <v>8.3999999999999995E-3</v>
      </c>
      <c r="F164" s="127">
        <v>21000</v>
      </c>
      <c r="G164" s="127">
        <v>109500</v>
      </c>
      <c r="Q164" s="121" t="s">
        <v>150</v>
      </c>
      <c r="R164" s="122" t="s">
        <v>186</v>
      </c>
      <c r="S164" s="112">
        <v>2</v>
      </c>
      <c r="T164" s="128" t="s">
        <v>347</v>
      </c>
      <c r="U164" s="231">
        <v>675</v>
      </c>
    </row>
    <row r="165" spans="1:21" x14ac:dyDescent="0.25">
      <c r="A165" s="87" t="s">
        <v>148</v>
      </c>
      <c r="B165" s="122" t="s">
        <v>216</v>
      </c>
      <c r="C165" s="125">
        <v>1</v>
      </c>
      <c r="D165" s="171" t="s">
        <v>274</v>
      </c>
      <c r="E165" s="126">
        <v>9.7000000000000003E-3</v>
      </c>
      <c r="F165" s="127">
        <v>17000</v>
      </c>
      <c r="G165" s="127">
        <v>124500</v>
      </c>
      <c r="Q165" s="121" t="s">
        <v>150</v>
      </c>
      <c r="R165" s="122" t="s">
        <v>191</v>
      </c>
      <c r="S165" s="112">
        <v>2</v>
      </c>
      <c r="T165" s="128" t="s">
        <v>347</v>
      </c>
      <c r="U165" s="231">
        <v>750</v>
      </c>
    </row>
    <row r="166" spans="1:21" x14ac:dyDescent="0.25">
      <c r="A166" s="87" t="s">
        <v>148</v>
      </c>
      <c r="B166" s="122" t="s">
        <v>117</v>
      </c>
      <c r="C166" s="125">
        <v>1</v>
      </c>
      <c r="D166" s="171" t="s">
        <v>274</v>
      </c>
      <c r="E166" s="126">
        <v>1.24E-2</v>
      </c>
      <c r="F166" s="127">
        <v>34450</v>
      </c>
      <c r="G166" s="127">
        <v>183250</v>
      </c>
      <c r="Q166" s="121" t="s">
        <v>150</v>
      </c>
      <c r="R166" s="122" t="s">
        <v>201</v>
      </c>
      <c r="S166" s="112">
        <v>2</v>
      </c>
      <c r="T166" s="128" t="s">
        <v>347</v>
      </c>
      <c r="U166" s="231">
        <v>640</v>
      </c>
    </row>
    <row r="167" spans="1:21" x14ac:dyDescent="0.25">
      <c r="A167" s="87" t="s">
        <v>148</v>
      </c>
      <c r="B167" s="122" t="s">
        <v>22</v>
      </c>
      <c r="C167" s="112">
        <v>2</v>
      </c>
      <c r="D167" s="171" t="s">
        <v>274</v>
      </c>
      <c r="E167" s="126">
        <v>8.9999999999999993E-3</v>
      </c>
      <c r="F167" s="127">
        <v>35000</v>
      </c>
      <c r="G167" s="127">
        <v>200000</v>
      </c>
      <c r="Q167" s="121" t="s">
        <v>150</v>
      </c>
      <c r="R167" s="122" t="s">
        <v>210</v>
      </c>
      <c r="S167" s="112">
        <v>2</v>
      </c>
      <c r="T167" s="128" t="s">
        <v>347</v>
      </c>
      <c r="U167" s="231">
        <v>1055</v>
      </c>
    </row>
    <row r="168" spans="1:21" x14ac:dyDescent="0.25">
      <c r="A168" s="87" t="s">
        <v>148</v>
      </c>
      <c r="B168" s="122" t="s">
        <v>118</v>
      </c>
      <c r="C168" s="112">
        <v>2</v>
      </c>
      <c r="D168" s="171" t="s">
        <v>274</v>
      </c>
      <c r="E168" s="126">
        <v>7.4099999999999999E-3</v>
      </c>
      <c r="F168" s="127">
        <v>13602</v>
      </c>
      <c r="G168" s="127">
        <v>136800</v>
      </c>
      <c r="Q168" s="121" t="s">
        <v>150</v>
      </c>
      <c r="R168" s="122" t="s">
        <v>215</v>
      </c>
      <c r="S168" s="112">
        <v>2</v>
      </c>
      <c r="T168" s="128" t="s">
        <v>347</v>
      </c>
      <c r="U168" s="231">
        <v>450</v>
      </c>
    </row>
    <row r="169" spans="1:21" x14ac:dyDescent="0.25">
      <c r="A169" s="87" t="s">
        <v>148</v>
      </c>
      <c r="B169" s="122" t="s">
        <v>181</v>
      </c>
      <c r="C169" s="112">
        <v>2</v>
      </c>
      <c r="D169" s="171" t="s">
        <v>274</v>
      </c>
      <c r="E169" s="126">
        <v>7.4999999999999997E-3</v>
      </c>
      <c r="F169" s="127">
        <v>20000</v>
      </c>
      <c r="G169" s="127">
        <v>120000</v>
      </c>
      <c r="Q169" s="121" t="s">
        <v>150</v>
      </c>
      <c r="R169" s="122" t="s">
        <v>26</v>
      </c>
      <c r="S169" s="112">
        <v>2</v>
      </c>
      <c r="T169" s="128" t="s">
        <v>347</v>
      </c>
      <c r="U169" s="231">
        <v>480</v>
      </c>
    </row>
    <row r="170" spans="1:21" x14ac:dyDescent="0.25">
      <c r="A170" s="87" t="s">
        <v>148</v>
      </c>
      <c r="B170" s="122" t="s">
        <v>120</v>
      </c>
      <c r="C170" s="112">
        <v>2</v>
      </c>
      <c r="D170" s="171" t="s">
        <v>274</v>
      </c>
      <c r="E170" s="126">
        <v>7.8799999999999999E-3</v>
      </c>
      <c r="F170" s="127">
        <v>50500</v>
      </c>
      <c r="G170" s="127">
        <v>133200</v>
      </c>
      <c r="Q170" s="121" t="s">
        <v>150</v>
      </c>
      <c r="R170" s="122" t="s">
        <v>171</v>
      </c>
      <c r="S170" s="112">
        <v>1</v>
      </c>
      <c r="T170" s="128" t="s">
        <v>348</v>
      </c>
      <c r="U170" s="232">
        <v>600</v>
      </c>
    </row>
    <row r="171" spans="1:21" x14ac:dyDescent="0.25">
      <c r="A171" s="87" t="s">
        <v>148</v>
      </c>
      <c r="B171" s="122" t="s">
        <v>25</v>
      </c>
      <c r="C171" s="112">
        <v>2</v>
      </c>
      <c r="D171" s="171" t="s">
        <v>274</v>
      </c>
      <c r="E171" s="126">
        <v>8.0000000000000002E-3</v>
      </c>
      <c r="F171" s="127">
        <v>24500</v>
      </c>
      <c r="G171" s="127">
        <v>110000</v>
      </c>
      <c r="Q171" s="121" t="s">
        <v>150</v>
      </c>
      <c r="R171" s="122" t="s">
        <v>178</v>
      </c>
      <c r="S171" s="112">
        <v>1</v>
      </c>
      <c r="T171" s="128" t="s">
        <v>348</v>
      </c>
      <c r="U171" s="232">
        <v>420</v>
      </c>
    </row>
    <row r="172" spans="1:21" x14ac:dyDescent="0.25">
      <c r="A172" s="87" t="s">
        <v>148</v>
      </c>
      <c r="B172" s="122" t="s">
        <v>195</v>
      </c>
      <c r="C172" s="112">
        <v>2</v>
      </c>
      <c r="D172" s="171" t="s">
        <v>274</v>
      </c>
      <c r="E172" s="126">
        <v>5.7000000000000002E-3</v>
      </c>
      <c r="F172" s="127">
        <v>17000</v>
      </c>
      <c r="G172" s="127">
        <v>105000</v>
      </c>
      <c r="Q172" s="121" t="s">
        <v>150</v>
      </c>
      <c r="R172" s="122" t="s">
        <v>186</v>
      </c>
      <c r="S172" s="112">
        <v>1</v>
      </c>
      <c r="T172" s="128" t="s">
        <v>348</v>
      </c>
      <c r="U172" s="232">
        <v>525</v>
      </c>
    </row>
    <row r="173" spans="1:21" x14ac:dyDescent="0.25">
      <c r="A173" s="87" t="s">
        <v>148</v>
      </c>
      <c r="B173" s="122" t="s">
        <v>121</v>
      </c>
      <c r="C173" s="112">
        <v>2</v>
      </c>
      <c r="D173" s="171" t="s">
        <v>274</v>
      </c>
      <c r="E173" s="126">
        <v>7.4000000000000003E-3</v>
      </c>
      <c r="F173" s="127">
        <v>12340</v>
      </c>
      <c r="G173" s="127">
        <v>130000</v>
      </c>
      <c r="Q173" s="121" t="s">
        <v>150</v>
      </c>
      <c r="R173" s="122" t="s">
        <v>191</v>
      </c>
      <c r="S173" s="112">
        <v>1</v>
      </c>
      <c r="T173" s="128" t="s">
        <v>348</v>
      </c>
      <c r="U173" s="232">
        <v>562.5</v>
      </c>
    </row>
    <row r="174" spans="1:21" x14ac:dyDescent="0.25">
      <c r="A174" s="87" t="s">
        <v>148</v>
      </c>
      <c r="B174" s="122" t="s">
        <v>196</v>
      </c>
      <c r="C174" s="112">
        <v>2</v>
      </c>
      <c r="D174" s="171" t="s">
        <v>274</v>
      </c>
      <c r="E174" s="126">
        <v>7.0000000000000001E-3</v>
      </c>
      <c r="F174" s="127">
        <v>21000</v>
      </c>
      <c r="G174" s="127">
        <v>109500</v>
      </c>
      <c r="Q174" s="121" t="s">
        <v>150</v>
      </c>
      <c r="R174" s="122" t="s">
        <v>201</v>
      </c>
      <c r="S174" s="112">
        <v>1</v>
      </c>
      <c r="T174" s="128" t="s">
        <v>348</v>
      </c>
      <c r="U174" s="232">
        <v>490</v>
      </c>
    </row>
    <row r="175" spans="1:21" x14ac:dyDescent="0.25">
      <c r="A175" s="87" t="s">
        <v>148</v>
      </c>
      <c r="B175" s="122" t="s">
        <v>203</v>
      </c>
      <c r="C175" s="112">
        <v>2</v>
      </c>
      <c r="D175" s="171" t="s">
        <v>274</v>
      </c>
      <c r="E175" s="126">
        <v>6.8900000000000003E-3</v>
      </c>
      <c r="F175" s="127">
        <v>14150</v>
      </c>
      <c r="G175" s="127">
        <v>172150</v>
      </c>
      <c r="Q175" s="121" t="s">
        <v>150</v>
      </c>
      <c r="R175" s="122" t="s">
        <v>210</v>
      </c>
      <c r="S175" s="112">
        <v>1</v>
      </c>
      <c r="T175" s="128" t="s">
        <v>348</v>
      </c>
      <c r="U175" s="232">
        <v>720</v>
      </c>
    </row>
    <row r="176" spans="1:21" x14ac:dyDescent="0.25">
      <c r="A176" s="87" t="s">
        <v>148</v>
      </c>
      <c r="B176" s="122" t="s">
        <v>188</v>
      </c>
      <c r="C176" s="112">
        <v>2</v>
      </c>
      <c r="D176" s="171" t="s">
        <v>274</v>
      </c>
      <c r="E176" s="126">
        <v>8.6300000000000005E-3</v>
      </c>
      <c r="F176" s="127">
        <v>7700</v>
      </c>
      <c r="G176" s="127">
        <v>191200</v>
      </c>
      <c r="Q176" s="121" t="s">
        <v>150</v>
      </c>
      <c r="R176" s="122" t="s">
        <v>215</v>
      </c>
      <c r="S176" s="112">
        <v>1</v>
      </c>
      <c r="T176" s="128" t="s">
        <v>348</v>
      </c>
      <c r="U176" s="232">
        <v>400</v>
      </c>
    </row>
    <row r="177" spans="1:21" x14ac:dyDescent="0.25">
      <c r="A177" s="87" t="s">
        <v>148</v>
      </c>
      <c r="B177" s="122" t="s">
        <v>115</v>
      </c>
      <c r="C177" s="112">
        <v>2</v>
      </c>
      <c r="D177" s="171" t="s">
        <v>274</v>
      </c>
      <c r="E177" s="126">
        <v>8.6999999999999994E-3</v>
      </c>
      <c r="F177" s="127">
        <v>14475</v>
      </c>
      <c r="G177" s="127">
        <v>157000</v>
      </c>
      <c r="Q177" s="121" t="s">
        <v>150</v>
      </c>
      <c r="R177" s="122" t="s">
        <v>26</v>
      </c>
      <c r="S177" s="112">
        <v>1</v>
      </c>
      <c r="T177" s="128" t="s">
        <v>348</v>
      </c>
      <c r="U177" s="232">
        <v>400</v>
      </c>
    </row>
    <row r="178" spans="1:21" x14ac:dyDescent="0.25">
      <c r="A178" s="87" t="s">
        <v>148</v>
      </c>
      <c r="B178" s="122" t="s">
        <v>211</v>
      </c>
      <c r="C178" s="112">
        <v>2</v>
      </c>
      <c r="D178" s="171" t="s">
        <v>274</v>
      </c>
      <c r="E178" s="126">
        <v>5.5999999999999999E-3</v>
      </c>
      <c r="F178" s="127">
        <v>15400</v>
      </c>
      <c r="G178" s="127">
        <v>125000</v>
      </c>
      <c r="Q178" s="121" t="s">
        <v>150</v>
      </c>
      <c r="R178" s="122" t="s">
        <v>171</v>
      </c>
      <c r="S178" s="112">
        <v>2</v>
      </c>
      <c r="T178" s="128" t="s">
        <v>348</v>
      </c>
      <c r="U178" s="232">
        <v>600</v>
      </c>
    </row>
    <row r="179" spans="1:21" x14ac:dyDescent="0.25">
      <c r="A179" s="87" t="s">
        <v>148</v>
      </c>
      <c r="B179" s="122" t="s">
        <v>222</v>
      </c>
      <c r="C179" s="112">
        <v>2</v>
      </c>
      <c r="D179" s="171" t="s">
        <v>274</v>
      </c>
      <c r="E179" s="126">
        <v>7.0000000000000001E-3</v>
      </c>
      <c r="F179" s="127">
        <v>21000</v>
      </c>
      <c r="G179" s="127">
        <v>109500</v>
      </c>
      <c r="Q179" s="121" t="s">
        <v>150</v>
      </c>
      <c r="R179" s="122" t="s">
        <v>178</v>
      </c>
      <c r="S179" s="112">
        <v>2</v>
      </c>
      <c r="T179" s="128" t="s">
        <v>348</v>
      </c>
      <c r="U179" s="232">
        <v>420</v>
      </c>
    </row>
    <row r="180" spans="1:21" x14ac:dyDescent="0.25">
      <c r="A180" s="87" t="s">
        <v>148</v>
      </c>
      <c r="B180" s="122" t="s">
        <v>216</v>
      </c>
      <c r="C180" s="112">
        <v>2</v>
      </c>
      <c r="D180" s="171" t="s">
        <v>274</v>
      </c>
      <c r="E180" s="126">
        <v>7.1999999999999998E-3</v>
      </c>
      <c r="F180" s="127">
        <v>17000</v>
      </c>
      <c r="G180" s="127">
        <v>124500</v>
      </c>
      <c r="Q180" s="121" t="s">
        <v>150</v>
      </c>
      <c r="R180" s="122" t="s">
        <v>186</v>
      </c>
      <c r="S180" s="112">
        <v>2</v>
      </c>
      <c r="T180" s="128" t="s">
        <v>348</v>
      </c>
      <c r="U180" s="232">
        <v>525</v>
      </c>
    </row>
    <row r="181" spans="1:21" x14ac:dyDescent="0.25">
      <c r="A181" s="87" t="s">
        <v>148</v>
      </c>
      <c r="B181" s="122" t="s">
        <v>117</v>
      </c>
      <c r="C181" s="112">
        <v>2</v>
      </c>
      <c r="D181" s="171" t="s">
        <v>274</v>
      </c>
      <c r="E181" s="126">
        <v>8.3000000000000001E-3</v>
      </c>
      <c r="F181" s="127">
        <v>34450</v>
      </c>
      <c r="G181" s="127">
        <v>183250</v>
      </c>
      <c r="Q181" s="121" t="s">
        <v>150</v>
      </c>
      <c r="R181" s="122" t="s">
        <v>191</v>
      </c>
      <c r="S181" s="112">
        <v>2</v>
      </c>
      <c r="T181" s="128" t="s">
        <v>348</v>
      </c>
      <c r="U181" s="232">
        <v>562.5</v>
      </c>
    </row>
    <row r="182" spans="1:21" x14ac:dyDescent="0.25">
      <c r="A182" s="121" t="s">
        <v>149</v>
      </c>
      <c r="B182" s="122" t="s">
        <v>171</v>
      </c>
      <c r="C182" s="125">
        <v>1</v>
      </c>
      <c r="D182" s="172" t="s">
        <v>345</v>
      </c>
      <c r="E182" s="126">
        <v>1.0500000000000001E-2</v>
      </c>
      <c r="F182" s="127">
        <v>10000</v>
      </c>
      <c r="G182" s="127">
        <v>187500</v>
      </c>
      <c r="Q182" s="121" t="s">
        <v>150</v>
      </c>
      <c r="R182" s="122" t="s">
        <v>201</v>
      </c>
      <c r="S182" s="112">
        <v>2</v>
      </c>
      <c r="T182" s="128" t="s">
        <v>348</v>
      </c>
      <c r="U182" s="232">
        <v>490</v>
      </c>
    </row>
    <row r="183" spans="1:21" x14ac:dyDescent="0.25">
      <c r="A183" s="121" t="s">
        <v>149</v>
      </c>
      <c r="B183" s="122" t="s">
        <v>178</v>
      </c>
      <c r="C183" s="125">
        <v>1</v>
      </c>
      <c r="D183" s="172" t="s">
        <v>345</v>
      </c>
      <c r="E183" s="126">
        <v>7.2500000000000004E-3</v>
      </c>
      <c r="F183" s="127">
        <v>8000</v>
      </c>
      <c r="G183" s="127">
        <v>120000</v>
      </c>
      <c r="Q183" s="121" t="s">
        <v>150</v>
      </c>
      <c r="R183" s="122" t="s">
        <v>210</v>
      </c>
      <c r="S183" s="112">
        <v>2</v>
      </c>
      <c r="T183" s="128" t="s">
        <v>348</v>
      </c>
      <c r="U183" s="232">
        <v>720</v>
      </c>
    </row>
    <row r="184" spans="1:21" x14ac:dyDescent="0.25">
      <c r="A184" s="121" t="s">
        <v>149</v>
      </c>
      <c r="B184" s="122" t="s">
        <v>186</v>
      </c>
      <c r="C184" s="125">
        <v>1</v>
      </c>
      <c r="D184" s="172" t="s">
        <v>345</v>
      </c>
      <c r="E184" s="126">
        <v>7.4999999999999997E-3</v>
      </c>
      <c r="F184" s="127">
        <v>350</v>
      </c>
      <c r="G184" s="127">
        <v>150000</v>
      </c>
      <c r="Q184" s="121" t="s">
        <v>150</v>
      </c>
      <c r="R184" s="122" t="s">
        <v>215</v>
      </c>
      <c r="S184" s="112">
        <v>2</v>
      </c>
      <c r="T184" s="128" t="s">
        <v>348</v>
      </c>
      <c r="U184" s="232">
        <v>400</v>
      </c>
    </row>
    <row r="185" spans="1:21" x14ac:dyDescent="0.25">
      <c r="A185" s="121" t="s">
        <v>149</v>
      </c>
      <c r="B185" s="122" t="s">
        <v>191</v>
      </c>
      <c r="C185" s="125">
        <v>1</v>
      </c>
      <c r="D185" s="172" t="s">
        <v>345</v>
      </c>
      <c r="E185" s="126">
        <v>9.7000000000000003E-3</v>
      </c>
      <c r="F185" s="127">
        <v>7500</v>
      </c>
      <c r="G185" s="127">
        <v>212500</v>
      </c>
      <c r="Q185" s="121" t="s">
        <v>150</v>
      </c>
      <c r="R185" s="122" t="s">
        <v>26</v>
      </c>
      <c r="S185" s="112">
        <v>2</v>
      </c>
      <c r="T185" s="128" t="s">
        <v>348</v>
      </c>
      <c r="U185" s="232">
        <v>400</v>
      </c>
    </row>
    <row r="186" spans="1:21" x14ac:dyDescent="0.25">
      <c r="A186" s="121" t="s">
        <v>149</v>
      </c>
      <c r="B186" s="122" t="s">
        <v>201</v>
      </c>
      <c r="C186" s="125">
        <v>1</v>
      </c>
      <c r="D186" s="172" t="s">
        <v>345</v>
      </c>
      <c r="E186" s="126">
        <v>5.2500000000000003E-3</v>
      </c>
      <c r="F186" s="127">
        <v>6000</v>
      </c>
      <c r="G186" s="127">
        <v>98000</v>
      </c>
      <c r="Q186" s="87" t="s">
        <v>151</v>
      </c>
      <c r="R186" s="122" t="s">
        <v>22</v>
      </c>
      <c r="S186" s="112">
        <v>1</v>
      </c>
      <c r="T186" s="128" t="s">
        <v>349</v>
      </c>
      <c r="U186" s="233">
        <v>950</v>
      </c>
    </row>
    <row r="187" spans="1:21" x14ac:dyDescent="0.25">
      <c r="A187" s="121" t="s">
        <v>149</v>
      </c>
      <c r="B187" s="122" t="s">
        <v>210</v>
      </c>
      <c r="C187" s="125">
        <v>1</v>
      </c>
      <c r="D187" s="172" t="s">
        <v>345</v>
      </c>
      <c r="E187" s="126">
        <v>8.0000000000000002E-3</v>
      </c>
      <c r="F187" s="127">
        <v>10000</v>
      </c>
      <c r="G187" s="127">
        <v>94500</v>
      </c>
      <c r="Q187" s="87" t="s">
        <v>151</v>
      </c>
      <c r="R187" s="122" t="s">
        <v>179</v>
      </c>
      <c r="S187" s="112">
        <v>1</v>
      </c>
      <c r="T187" s="128" t="s">
        <v>349</v>
      </c>
      <c r="U187" s="233">
        <v>1125</v>
      </c>
    </row>
    <row r="188" spans="1:21" x14ac:dyDescent="0.25">
      <c r="A188" s="121" t="s">
        <v>149</v>
      </c>
      <c r="B188" s="122" t="s">
        <v>215</v>
      </c>
      <c r="C188" s="125">
        <v>1</v>
      </c>
      <c r="D188" s="172" t="s">
        <v>345</v>
      </c>
      <c r="E188" s="126">
        <v>8.9999999999999993E-3</v>
      </c>
      <c r="F188" s="127">
        <v>5000</v>
      </c>
      <c r="G188" s="127">
        <v>200000</v>
      </c>
      <c r="Q188" s="87" t="s">
        <v>151</v>
      </c>
      <c r="R188" s="122" t="s">
        <v>116</v>
      </c>
      <c r="S188" s="112">
        <v>1</v>
      </c>
      <c r="T188" s="128" t="s">
        <v>349</v>
      </c>
      <c r="U188" s="233">
        <v>565</v>
      </c>
    </row>
    <row r="189" spans="1:21" x14ac:dyDescent="0.25">
      <c r="A189" s="121" t="s">
        <v>149</v>
      </c>
      <c r="B189" s="122" t="s">
        <v>26</v>
      </c>
      <c r="C189" s="125">
        <v>1</v>
      </c>
      <c r="D189" s="172" t="s">
        <v>345</v>
      </c>
      <c r="E189" s="126">
        <v>5.1999999999999998E-3</v>
      </c>
      <c r="F189" s="127">
        <v>10000</v>
      </c>
      <c r="G189" s="127">
        <v>125000</v>
      </c>
      <c r="Q189" s="87" t="s">
        <v>151</v>
      </c>
      <c r="R189" s="122" t="s">
        <v>192</v>
      </c>
      <c r="S189" s="112">
        <v>1</v>
      </c>
      <c r="T189" s="128" t="s">
        <v>349</v>
      </c>
      <c r="U189" s="233">
        <v>695</v>
      </c>
    </row>
    <row r="190" spans="1:21" x14ac:dyDescent="0.25">
      <c r="A190" s="121" t="s">
        <v>149</v>
      </c>
      <c r="B190" s="122" t="s">
        <v>171</v>
      </c>
      <c r="C190" s="112">
        <v>2</v>
      </c>
      <c r="D190" s="172" t="s">
        <v>345</v>
      </c>
      <c r="E190" s="126">
        <v>7.4999999999999997E-3</v>
      </c>
      <c r="F190" s="127">
        <v>10000</v>
      </c>
      <c r="G190" s="127">
        <v>187500</v>
      </c>
      <c r="Q190" s="87" t="s">
        <v>151</v>
      </c>
      <c r="R190" s="122" t="s">
        <v>203</v>
      </c>
      <c r="S190" s="112">
        <v>1</v>
      </c>
      <c r="T190" s="128" t="s">
        <v>349</v>
      </c>
      <c r="U190" s="233">
        <v>900</v>
      </c>
    </row>
    <row r="191" spans="1:21" x14ac:dyDescent="0.25">
      <c r="A191" s="121" t="s">
        <v>149</v>
      </c>
      <c r="B191" s="122" t="s">
        <v>178</v>
      </c>
      <c r="C191" s="112">
        <v>2</v>
      </c>
      <c r="D191" s="172" t="s">
        <v>345</v>
      </c>
      <c r="E191" s="126">
        <v>6.4999999999999997E-3</v>
      </c>
      <c r="F191" s="127">
        <v>8000</v>
      </c>
      <c r="G191" s="127">
        <v>120000</v>
      </c>
      <c r="Q191" s="87" t="s">
        <v>151</v>
      </c>
      <c r="R191" s="122" t="s">
        <v>211</v>
      </c>
      <c r="S191" s="112">
        <v>1</v>
      </c>
      <c r="T191" s="128" t="s">
        <v>349</v>
      </c>
      <c r="U191" s="233">
        <v>750</v>
      </c>
    </row>
    <row r="192" spans="1:21" x14ac:dyDescent="0.25">
      <c r="A192" s="121" t="s">
        <v>149</v>
      </c>
      <c r="B192" s="122" t="s">
        <v>186</v>
      </c>
      <c r="C192" s="112">
        <v>2</v>
      </c>
      <c r="D192" s="172" t="s">
        <v>345</v>
      </c>
      <c r="E192" s="126">
        <v>5.0000000000000001E-3</v>
      </c>
      <c r="F192" s="127">
        <v>350</v>
      </c>
      <c r="G192" s="127">
        <v>150000</v>
      </c>
      <c r="Q192" s="87" t="s">
        <v>151</v>
      </c>
      <c r="R192" s="122" t="s">
        <v>222</v>
      </c>
      <c r="S192" s="112">
        <v>1</v>
      </c>
      <c r="T192" s="128" t="s">
        <v>349</v>
      </c>
      <c r="U192" s="233">
        <v>250</v>
      </c>
    </row>
    <row r="193" spans="1:21" x14ac:dyDescent="0.25">
      <c r="A193" s="121" t="s">
        <v>149</v>
      </c>
      <c r="B193" s="122" t="s">
        <v>191</v>
      </c>
      <c r="C193" s="112">
        <v>2</v>
      </c>
      <c r="D193" s="172" t="s">
        <v>345</v>
      </c>
      <c r="E193" s="126">
        <v>8.5000000000000006E-3</v>
      </c>
      <c r="F193" s="127">
        <v>7500</v>
      </c>
      <c r="G193" s="127">
        <v>212500</v>
      </c>
      <c r="Q193" s="87" t="s">
        <v>151</v>
      </c>
      <c r="R193" s="122" t="s">
        <v>216</v>
      </c>
      <c r="S193" s="112">
        <v>1</v>
      </c>
      <c r="T193" s="128" t="s">
        <v>349</v>
      </c>
      <c r="U193" s="233">
        <v>550</v>
      </c>
    </row>
    <row r="194" spans="1:21" x14ac:dyDescent="0.25">
      <c r="A194" s="121" t="s">
        <v>149</v>
      </c>
      <c r="B194" s="122" t="s">
        <v>201</v>
      </c>
      <c r="C194" s="112">
        <v>2</v>
      </c>
      <c r="D194" s="172" t="s">
        <v>345</v>
      </c>
      <c r="E194" s="126">
        <v>4.2500000000000003E-3</v>
      </c>
      <c r="F194" s="127">
        <v>6000</v>
      </c>
      <c r="G194" s="127">
        <v>98000</v>
      </c>
      <c r="Q194" s="87" t="s">
        <v>151</v>
      </c>
      <c r="R194" s="122" t="s">
        <v>22</v>
      </c>
      <c r="S194" s="112">
        <v>2</v>
      </c>
      <c r="T194" s="128" t="s">
        <v>349</v>
      </c>
      <c r="U194" s="233">
        <v>950</v>
      </c>
    </row>
    <row r="195" spans="1:21" x14ac:dyDescent="0.25">
      <c r="A195" s="121" t="s">
        <v>149</v>
      </c>
      <c r="B195" s="122" t="s">
        <v>210</v>
      </c>
      <c r="C195" s="112">
        <v>2</v>
      </c>
      <c r="D195" s="172" t="s">
        <v>345</v>
      </c>
      <c r="E195" s="126">
        <v>5.1999999999999998E-3</v>
      </c>
      <c r="F195" s="127">
        <v>10000</v>
      </c>
      <c r="G195" s="127">
        <v>94500</v>
      </c>
      <c r="Q195" s="87" t="s">
        <v>151</v>
      </c>
      <c r="R195" s="122" t="s">
        <v>179</v>
      </c>
      <c r="S195" s="112">
        <v>2</v>
      </c>
      <c r="T195" s="128" t="s">
        <v>349</v>
      </c>
      <c r="U195" s="233">
        <v>1125</v>
      </c>
    </row>
    <row r="196" spans="1:21" x14ac:dyDescent="0.25">
      <c r="A196" s="121" t="s">
        <v>149</v>
      </c>
      <c r="B196" s="122" t="s">
        <v>215</v>
      </c>
      <c r="C196" s="112">
        <v>2</v>
      </c>
      <c r="D196" s="172" t="s">
        <v>345</v>
      </c>
      <c r="E196" s="126">
        <v>7.0000000000000001E-3</v>
      </c>
      <c r="F196" s="127">
        <v>5000</v>
      </c>
      <c r="G196" s="127">
        <v>200000</v>
      </c>
      <c r="Q196" s="87" t="s">
        <v>151</v>
      </c>
      <c r="R196" s="122" t="s">
        <v>116</v>
      </c>
      <c r="S196" s="112">
        <v>2</v>
      </c>
      <c r="T196" s="128" t="s">
        <v>349</v>
      </c>
      <c r="U196" s="233">
        <v>565</v>
      </c>
    </row>
    <row r="197" spans="1:21" x14ac:dyDescent="0.25">
      <c r="A197" s="121" t="s">
        <v>149</v>
      </c>
      <c r="B197" s="122" t="s">
        <v>26</v>
      </c>
      <c r="C197" s="112">
        <v>2</v>
      </c>
      <c r="D197" s="172" t="s">
        <v>345</v>
      </c>
      <c r="E197" s="126">
        <v>4.8999999999999998E-3</v>
      </c>
      <c r="F197" s="127">
        <v>10000</v>
      </c>
      <c r="G197" s="127">
        <v>125000</v>
      </c>
      <c r="Q197" s="87" t="s">
        <v>151</v>
      </c>
      <c r="R197" s="122" t="s">
        <v>192</v>
      </c>
      <c r="S197" s="112">
        <v>2</v>
      </c>
      <c r="T197" s="128" t="s">
        <v>349</v>
      </c>
      <c r="U197" s="233">
        <v>695</v>
      </c>
    </row>
    <row r="198" spans="1:21" x14ac:dyDescent="0.25">
      <c r="A198" s="121" t="s">
        <v>150</v>
      </c>
      <c r="B198" s="122" t="s">
        <v>171</v>
      </c>
      <c r="C198" s="125">
        <v>1</v>
      </c>
      <c r="D198" s="172" t="s">
        <v>345</v>
      </c>
      <c r="E198" s="126">
        <v>1.0500000000000001E-2</v>
      </c>
      <c r="F198" s="127">
        <v>10000</v>
      </c>
      <c r="G198" s="127">
        <v>187500</v>
      </c>
      <c r="Q198" s="87" t="s">
        <v>151</v>
      </c>
      <c r="R198" s="122" t="s">
        <v>203</v>
      </c>
      <c r="S198" s="112">
        <v>2</v>
      </c>
      <c r="T198" s="128" t="s">
        <v>349</v>
      </c>
      <c r="U198" s="233">
        <v>900</v>
      </c>
    </row>
    <row r="199" spans="1:21" x14ac:dyDescent="0.25">
      <c r="A199" s="121" t="s">
        <v>150</v>
      </c>
      <c r="B199" s="122" t="s">
        <v>178</v>
      </c>
      <c r="C199" s="125">
        <v>1</v>
      </c>
      <c r="D199" s="172" t="s">
        <v>345</v>
      </c>
      <c r="E199" s="126">
        <v>8.8000000000000005E-3</v>
      </c>
      <c r="F199" s="127">
        <v>10000</v>
      </c>
      <c r="G199" s="127">
        <v>125000</v>
      </c>
      <c r="Q199" s="87" t="s">
        <v>151</v>
      </c>
      <c r="R199" s="122" t="s">
        <v>211</v>
      </c>
      <c r="S199" s="112">
        <v>2</v>
      </c>
      <c r="T199" s="128" t="s">
        <v>349</v>
      </c>
      <c r="U199" s="233">
        <v>750</v>
      </c>
    </row>
    <row r="200" spans="1:21" x14ac:dyDescent="0.25">
      <c r="A200" s="121" t="s">
        <v>150</v>
      </c>
      <c r="B200" s="122" t="s">
        <v>186</v>
      </c>
      <c r="C200" s="125">
        <v>1</v>
      </c>
      <c r="D200" s="172" t="s">
        <v>345</v>
      </c>
      <c r="E200" s="126">
        <v>7.4999999999999997E-3</v>
      </c>
      <c r="F200" s="127">
        <v>350</v>
      </c>
      <c r="G200" s="127">
        <v>150000</v>
      </c>
      <c r="Q200" s="87" t="s">
        <v>151</v>
      </c>
      <c r="R200" s="122" t="s">
        <v>222</v>
      </c>
      <c r="S200" s="112">
        <v>2</v>
      </c>
      <c r="T200" s="128" t="s">
        <v>349</v>
      </c>
      <c r="U200" s="233">
        <v>250</v>
      </c>
    </row>
    <row r="201" spans="1:21" x14ac:dyDescent="0.25">
      <c r="A201" s="121" t="s">
        <v>150</v>
      </c>
      <c r="B201" s="122" t="s">
        <v>191</v>
      </c>
      <c r="C201" s="125">
        <v>1</v>
      </c>
      <c r="D201" s="172" t="s">
        <v>345</v>
      </c>
      <c r="E201" s="126">
        <v>9.7000000000000003E-3</v>
      </c>
      <c r="F201" s="127">
        <v>7500</v>
      </c>
      <c r="G201" s="127">
        <v>212500</v>
      </c>
      <c r="Q201" s="87" t="s">
        <v>151</v>
      </c>
      <c r="R201" s="122" t="s">
        <v>216</v>
      </c>
      <c r="S201" s="112">
        <v>2</v>
      </c>
      <c r="T201" s="128" t="s">
        <v>349</v>
      </c>
      <c r="U201" s="233">
        <v>550</v>
      </c>
    </row>
    <row r="202" spans="1:21" x14ac:dyDescent="0.25">
      <c r="A202" s="121" t="s">
        <v>150</v>
      </c>
      <c r="B202" s="122" t="s">
        <v>201</v>
      </c>
      <c r="C202" s="125">
        <v>1</v>
      </c>
      <c r="D202" s="172" t="s">
        <v>345</v>
      </c>
      <c r="E202" s="126">
        <v>5.2500000000000003E-3</v>
      </c>
      <c r="F202" s="127">
        <v>6000</v>
      </c>
      <c r="G202" s="127">
        <v>98000</v>
      </c>
      <c r="Q202" s="87" t="s">
        <v>152</v>
      </c>
      <c r="R202" s="122" t="s">
        <v>22</v>
      </c>
      <c r="S202" s="112">
        <v>1</v>
      </c>
      <c r="T202" s="128" t="s">
        <v>349</v>
      </c>
      <c r="U202" s="234">
        <v>950</v>
      </c>
    </row>
    <row r="203" spans="1:21" x14ac:dyDescent="0.25">
      <c r="A203" s="121" t="s">
        <v>150</v>
      </c>
      <c r="B203" s="122" t="s">
        <v>210</v>
      </c>
      <c r="C203" s="125">
        <v>1</v>
      </c>
      <c r="D203" s="172" t="s">
        <v>345</v>
      </c>
      <c r="E203" s="126">
        <v>8.0000000000000002E-3</v>
      </c>
      <c r="F203" s="127">
        <v>10000</v>
      </c>
      <c r="G203" s="127">
        <v>94500</v>
      </c>
      <c r="Q203" s="87" t="s">
        <v>152</v>
      </c>
      <c r="R203" s="122" t="s">
        <v>179</v>
      </c>
      <c r="S203" s="112">
        <v>1</v>
      </c>
      <c r="T203" s="128" t="s">
        <v>349</v>
      </c>
      <c r="U203" s="234">
        <v>1125</v>
      </c>
    </row>
    <row r="204" spans="1:21" x14ac:dyDescent="0.25">
      <c r="A204" s="121" t="s">
        <v>150</v>
      </c>
      <c r="B204" s="122" t="s">
        <v>215</v>
      </c>
      <c r="C204" s="125">
        <v>1</v>
      </c>
      <c r="D204" s="172" t="s">
        <v>345</v>
      </c>
      <c r="E204" s="126">
        <v>8.9999999999999993E-3</v>
      </c>
      <c r="F204" s="127">
        <v>5000</v>
      </c>
      <c r="G204" s="127">
        <v>200000</v>
      </c>
      <c r="Q204" s="87" t="s">
        <v>152</v>
      </c>
      <c r="R204" s="122" t="s">
        <v>116</v>
      </c>
      <c r="S204" s="112">
        <v>1</v>
      </c>
      <c r="T204" s="128" t="s">
        <v>349</v>
      </c>
      <c r="U204" s="234">
        <v>565</v>
      </c>
    </row>
    <row r="205" spans="1:21" x14ac:dyDescent="0.25">
      <c r="A205" s="121" t="s">
        <v>150</v>
      </c>
      <c r="B205" s="122" t="s">
        <v>26</v>
      </c>
      <c r="C205" s="125">
        <v>1</v>
      </c>
      <c r="D205" s="172" t="s">
        <v>345</v>
      </c>
      <c r="E205" s="126">
        <v>5.4000000000000003E-3</v>
      </c>
      <c r="F205" s="127">
        <v>10000</v>
      </c>
      <c r="G205" s="127">
        <v>125000</v>
      </c>
      <c r="Q205" s="87" t="s">
        <v>152</v>
      </c>
      <c r="R205" s="122" t="s">
        <v>192</v>
      </c>
      <c r="S205" s="112">
        <v>1</v>
      </c>
      <c r="T205" s="128" t="s">
        <v>349</v>
      </c>
      <c r="U205" s="234">
        <v>695</v>
      </c>
    </row>
    <row r="206" spans="1:21" x14ac:dyDescent="0.25">
      <c r="A206" s="121" t="s">
        <v>150</v>
      </c>
      <c r="B206" s="122" t="s">
        <v>171</v>
      </c>
      <c r="C206" s="112">
        <v>2</v>
      </c>
      <c r="D206" s="172" t="s">
        <v>345</v>
      </c>
      <c r="E206" s="126">
        <v>7.4999999999999997E-3</v>
      </c>
      <c r="F206" s="127">
        <v>10000</v>
      </c>
      <c r="G206" s="127">
        <v>187500</v>
      </c>
      <c r="Q206" s="87" t="s">
        <v>152</v>
      </c>
      <c r="R206" s="122" t="s">
        <v>203</v>
      </c>
      <c r="S206" s="112">
        <v>1</v>
      </c>
      <c r="T206" s="128" t="s">
        <v>349</v>
      </c>
      <c r="U206" s="234">
        <v>712.5</v>
      </c>
    </row>
    <row r="207" spans="1:21" x14ac:dyDescent="0.25">
      <c r="A207" s="121" t="s">
        <v>150</v>
      </c>
      <c r="B207" s="122" t="s">
        <v>178</v>
      </c>
      <c r="C207" s="112">
        <v>2</v>
      </c>
      <c r="D207" s="172" t="s">
        <v>345</v>
      </c>
      <c r="E207" s="126">
        <v>8.0000000000000002E-3</v>
      </c>
      <c r="F207" s="127">
        <v>10000</v>
      </c>
      <c r="G207" s="127">
        <v>125000</v>
      </c>
      <c r="Q207" s="87" t="s">
        <v>152</v>
      </c>
      <c r="R207" s="122" t="s">
        <v>211</v>
      </c>
      <c r="S207" s="112">
        <v>1</v>
      </c>
      <c r="T207" s="128" t="s">
        <v>349</v>
      </c>
      <c r="U207" s="234">
        <v>750</v>
      </c>
    </row>
    <row r="208" spans="1:21" x14ac:dyDescent="0.25">
      <c r="A208" s="121" t="s">
        <v>150</v>
      </c>
      <c r="B208" s="122" t="s">
        <v>186</v>
      </c>
      <c r="C208" s="112">
        <v>2</v>
      </c>
      <c r="D208" s="172" t="s">
        <v>345</v>
      </c>
      <c r="E208" s="126">
        <v>5.0000000000000001E-3</v>
      </c>
      <c r="F208" s="127">
        <v>350</v>
      </c>
      <c r="G208" s="127">
        <v>150000</v>
      </c>
      <c r="Q208" s="87" t="s">
        <v>152</v>
      </c>
      <c r="R208" s="122" t="s">
        <v>222</v>
      </c>
      <c r="S208" s="112">
        <v>1</v>
      </c>
      <c r="T208" s="128" t="s">
        <v>349</v>
      </c>
      <c r="U208" s="234">
        <v>250</v>
      </c>
    </row>
    <row r="209" spans="1:21" x14ac:dyDescent="0.25">
      <c r="A209" s="121" t="s">
        <v>150</v>
      </c>
      <c r="B209" s="122" t="s">
        <v>191</v>
      </c>
      <c r="C209" s="112">
        <v>2</v>
      </c>
      <c r="D209" s="172" t="s">
        <v>345</v>
      </c>
      <c r="E209" s="126">
        <v>8.5000000000000006E-3</v>
      </c>
      <c r="F209" s="127">
        <v>7500</v>
      </c>
      <c r="G209" s="127">
        <v>212500</v>
      </c>
      <c r="Q209" s="87" t="s">
        <v>152</v>
      </c>
      <c r="R209" s="122" t="s">
        <v>216</v>
      </c>
      <c r="S209" s="112">
        <v>1</v>
      </c>
      <c r="T209" s="128" t="s">
        <v>349</v>
      </c>
      <c r="U209" s="234">
        <v>550</v>
      </c>
    </row>
    <row r="210" spans="1:21" x14ac:dyDescent="0.25">
      <c r="A210" s="121" t="s">
        <v>150</v>
      </c>
      <c r="B210" s="122" t="s">
        <v>201</v>
      </c>
      <c r="C210" s="112">
        <v>2</v>
      </c>
      <c r="D210" s="172" t="s">
        <v>345</v>
      </c>
      <c r="E210" s="126">
        <v>4.2500000000000003E-3</v>
      </c>
      <c r="F210" s="127">
        <v>6000</v>
      </c>
      <c r="G210" s="127">
        <v>98000</v>
      </c>
      <c r="Q210" s="87" t="s">
        <v>152</v>
      </c>
      <c r="R210" s="122" t="s">
        <v>22</v>
      </c>
      <c r="S210" s="112">
        <v>2</v>
      </c>
      <c r="T210" s="128" t="s">
        <v>349</v>
      </c>
      <c r="U210" s="234">
        <v>950</v>
      </c>
    </row>
    <row r="211" spans="1:21" x14ac:dyDescent="0.25">
      <c r="A211" s="121" t="s">
        <v>150</v>
      </c>
      <c r="B211" s="122" t="s">
        <v>210</v>
      </c>
      <c r="C211" s="112">
        <v>2</v>
      </c>
      <c r="D211" s="172" t="s">
        <v>345</v>
      </c>
      <c r="E211" s="126">
        <v>5.1999999999999998E-3</v>
      </c>
      <c r="F211" s="127">
        <v>10000</v>
      </c>
      <c r="G211" s="127">
        <v>94500</v>
      </c>
      <c r="Q211" s="87" t="s">
        <v>152</v>
      </c>
      <c r="R211" s="122" t="s">
        <v>179</v>
      </c>
      <c r="S211" s="112">
        <v>2</v>
      </c>
      <c r="T211" s="128" t="s">
        <v>349</v>
      </c>
      <c r="U211" s="234">
        <v>1125</v>
      </c>
    </row>
    <row r="212" spans="1:21" x14ac:dyDescent="0.25">
      <c r="A212" s="121" t="s">
        <v>150</v>
      </c>
      <c r="B212" s="122" t="s">
        <v>215</v>
      </c>
      <c r="C212" s="112">
        <v>2</v>
      </c>
      <c r="D212" s="172" t="s">
        <v>345</v>
      </c>
      <c r="E212" s="126">
        <v>7.0000000000000001E-3</v>
      </c>
      <c r="F212" s="127">
        <v>5000</v>
      </c>
      <c r="G212" s="127">
        <v>200000</v>
      </c>
      <c r="Q212" s="87" t="s">
        <v>152</v>
      </c>
      <c r="R212" s="122" t="s">
        <v>116</v>
      </c>
      <c r="S212" s="112">
        <v>2</v>
      </c>
      <c r="T212" s="128" t="s">
        <v>349</v>
      </c>
      <c r="U212" s="234">
        <v>565</v>
      </c>
    </row>
    <row r="213" spans="1:21" x14ac:dyDescent="0.25">
      <c r="A213" s="121" t="s">
        <v>150</v>
      </c>
      <c r="B213" s="122" t="s">
        <v>26</v>
      </c>
      <c r="C213" s="112">
        <v>2</v>
      </c>
      <c r="D213" s="172" t="s">
        <v>345</v>
      </c>
      <c r="E213" s="126">
        <v>5.0000000000000001E-3</v>
      </c>
      <c r="F213" s="127">
        <v>10000</v>
      </c>
      <c r="G213" s="127">
        <v>125000</v>
      </c>
      <c r="Q213" s="87" t="s">
        <v>152</v>
      </c>
      <c r="R213" s="122" t="s">
        <v>192</v>
      </c>
      <c r="S213" s="112">
        <v>2</v>
      </c>
      <c r="T213" s="128" t="s">
        <v>349</v>
      </c>
      <c r="U213" s="234">
        <v>695</v>
      </c>
    </row>
    <row r="214" spans="1:21" x14ac:dyDescent="0.25">
      <c r="A214" s="87" t="s">
        <v>151</v>
      </c>
      <c r="B214" s="122" t="s">
        <v>22</v>
      </c>
      <c r="C214" s="125">
        <v>1</v>
      </c>
      <c r="D214" s="172" t="s">
        <v>345</v>
      </c>
      <c r="E214" s="126">
        <v>0.04</v>
      </c>
      <c r="F214" s="127">
        <v>25000</v>
      </c>
      <c r="G214" s="127">
        <v>150000</v>
      </c>
      <c r="Q214" s="87" t="s">
        <v>152</v>
      </c>
      <c r="R214" s="122" t="s">
        <v>203</v>
      </c>
      <c r="S214" s="112">
        <v>2</v>
      </c>
      <c r="T214" s="128" t="s">
        <v>349</v>
      </c>
      <c r="U214" s="234">
        <v>712.5</v>
      </c>
    </row>
    <row r="215" spans="1:21" x14ac:dyDescent="0.25">
      <c r="A215" s="87" t="s">
        <v>151</v>
      </c>
      <c r="B215" s="122" t="s">
        <v>179</v>
      </c>
      <c r="C215" s="125">
        <v>1</v>
      </c>
      <c r="D215" s="172" t="s">
        <v>345</v>
      </c>
      <c r="E215" s="126">
        <v>0.08</v>
      </c>
      <c r="F215" s="127">
        <v>1500</v>
      </c>
      <c r="G215" s="127">
        <v>60000</v>
      </c>
      <c r="Q215" s="87" t="s">
        <v>152</v>
      </c>
      <c r="R215" s="122" t="s">
        <v>211</v>
      </c>
      <c r="S215" s="112">
        <v>2</v>
      </c>
      <c r="T215" s="128" t="s">
        <v>349</v>
      </c>
      <c r="U215" s="234">
        <v>750</v>
      </c>
    </row>
    <row r="216" spans="1:21" x14ac:dyDescent="0.25">
      <c r="A216" s="87" t="s">
        <v>151</v>
      </c>
      <c r="B216" s="122" t="s">
        <v>116</v>
      </c>
      <c r="C216" s="125">
        <v>1</v>
      </c>
      <c r="D216" s="172" t="s">
        <v>345</v>
      </c>
      <c r="E216" s="126">
        <v>0.02</v>
      </c>
      <c r="F216" s="127">
        <v>6250</v>
      </c>
      <c r="G216" s="127">
        <v>195000</v>
      </c>
      <c r="Q216" s="87" t="s">
        <v>152</v>
      </c>
      <c r="R216" s="122" t="s">
        <v>222</v>
      </c>
      <c r="S216" s="112">
        <v>2</v>
      </c>
      <c r="T216" s="128" t="s">
        <v>349</v>
      </c>
      <c r="U216" s="234">
        <v>250</v>
      </c>
    </row>
    <row r="217" spans="1:21" x14ac:dyDescent="0.25">
      <c r="A217" s="87" t="s">
        <v>151</v>
      </c>
      <c r="B217" s="122" t="s">
        <v>192</v>
      </c>
      <c r="C217" s="125">
        <v>1</v>
      </c>
      <c r="D217" s="172" t="s">
        <v>345</v>
      </c>
      <c r="E217" s="126">
        <v>0.05</v>
      </c>
      <c r="F217" s="127">
        <v>25000</v>
      </c>
      <c r="G217" s="127">
        <v>175000</v>
      </c>
      <c r="Q217" s="87" t="s">
        <v>152</v>
      </c>
      <c r="R217" s="122" t="s">
        <v>216</v>
      </c>
      <c r="S217" s="112">
        <v>2</v>
      </c>
      <c r="T217" s="128" t="s">
        <v>349</v>
      </c>
      <c r="U217" s="234">
        <v>550</v>
      </c>
    </row>
    <row r="218" spans="1:21" x14ac:dyDescent="0.25">
      <c r="A218" s="87" t="s">
        <v>151</v>
      </c>
      <c r="B218" s="122" t="s">
        <v>202</v>
      </c>
      <c r="C218" s="125">
        <v>1</v>
      </c>
      <c r="D218" s="172" t="s">
        <v>345</v>
      </c>
      <c r="E218" s="126">
        <v>2.5000000000000001E-2</v>
      </c>
      <c r="F218" s="127">
        <v>125000</v>
      </c>
      <c r="G218" s="127">
        <v>200000</v>
      </c>
      <c r="Q218" s="87" t="s">
        <v>151</v>
      </c>
      <c r="R218" s="122" t="s">
        <v>22</v>
      </c>
      <c r="S218" s="112">
        <v>1</v>
      </c>
      <c r="T218" s="128" t="s">
        <v>350</v>
      </c>
      <c r="U218" s="234">
        <v>600</v>
      </c>
    </row>
    <row r="219" spans="1:21" x14ac:dyDescent="0.25">
      <c r="A219" s="87" t="s">
        <v>151</v>
      </c>
      <c r="B219" s="122" t="s">
        <v>211</v>
      </c>
      <c r="C219" s="125">
        <v>1</v>
      </c>
      <c r="D219" s="172" t="s">
        <v>345</v>
      </c>
      <c r="E219" s="126">
        <v>7.0000000000000007E-2</v>
      </c>
      <c r="F219" s="127">
        <v>12500</v>
      </c>
      <c r="G219" s="127">
        <v>250000</v>
      </c>
      <c r="Q219" s="87" t="s">
        <v>151</v>
      </c>
      <c r="R219" s="122" t="s">
        <v>179</v>
      </c>
      <c r="S219" s="112">
        <v>1</v>
      </c>
      <c r="T219" s="128" t="s">
        <v>350</v>
      </c>
      <c r="U219" s="234">
        <v>900</v>
      </c>
    </row>
    <row r="220" spans="1:21" x14ac:dyDescent="0.25">
      <c r="A220" s="87" t="s">
        <v>151</v>
      </c>
      <c r="B220" s="122" t="s">
        <v>222</v>
      </c>
      <c r="C220" s="125">
        <v>1</v>
      </c>
      <c r="D220" s="172" t="s">
        <v>345</v>
      </c>
      <c r="E220" s="126">
        <v>1.2E-2</v>
      </c>
      <c r="F220" s="127">
        <v>6000</v>
      </c>
      <c r="G220" s="127">
        <v>85000</v>
      </c>
      <c r="Q220" s="87" t="s">
        <v>151</v>
      </c>
      <c r="R220" s="122" t="s">
        <v>116</v>
      </c>
      <c r="S220" s="112">
        <v>1</v>
      </c>
      <c r="T220" s="128" t="s">
        <v>350</v>
      </c>
      <c r="U220" s="234">
        <v>525</v>
      </c>
    </row>
    <row r="221" spans="1:21" x14ac:dyDescent="0.25">
      <c r="A221" s="87" t="s">
        <v>151</v>
      </c>
      <c r="B221" s="122" t="s">
        <v>216</v>
      </c>
      <c r="C221" s="125">
        <v>1</v>
      </c>
      <c r="D221" s="172" t="s">
        <v>345</v>
      </c>
      <c r="E221" s="126">
        <v>4.2999999999999997E-2</v>
      </c>
      <c r="F221" s="127">
        <v>10000</v>
      </c>
      <c r="G221" s="127">
        <v>80000</v>
      </c>
      <c r="Q221" s="87" t="s">
        <v>151</v>
      </c>
      <c r="R221" s="122" t="s">
        <v>192</v>
      </c>
      <c r="S221" s="112">
        <v>1</v>
      </c>
      <c r="T221" s="128" t="s">
        <v>350</v>
      </c>
      <c r="U221" s="234">
        <v>595</v>
      </c>
    </row>
    <row r="222" spans="1:21" x14ac:dyDescent="0.25">
      <c r="A222" s="87" t="s">
        <v>151</v>
      </c>
      <c r="B222" s="122" t="s">
        <v>22</v>
      </c>
      <c r="C222" s="125">
        <v>2</v>
      </c>
      <c r="D222" s="172" t="s">
        <v>345</v>
      </c>
      <c r="E222" s="126">
        <v>0.03</v>
      </c>
      <c r="F222" s="127">
        <v>25000</v>
      </c>
      <c r="G222" s="127">
        <v>150000</v>
      </c>
      <c r="Q222" s="87" t="s">
        <v>151</v>
      </c>
      <c r="R222" s="122" t="s">
        <v>203</v>
      </c>
      <c r="S222" s="112">
        <v>1</v>
      </c>
      <c r="T222" s="128" t="s">
        <v>350</v>
      </c>
      <c r="U222" s="234">
        <v>600</v>
      </c>
    </row>
    <row r="223" spans="1:21" x14ac:dyDescent="0.25">
      <c r="A223" s="87" t="s">
        <v>151</v>
      </c>
      <c r="B223" s="122" t="s">
        <v>179</v>
      </c>
      <c r="C223" s="125">
        <v>2</v>
      </c>
      <c r="D223" s="172" t="s">
        <v>345</v>
      </c>
      <c r="E223" s="126">
        <v>0.06</v>
      </c>
      <c r="F223" s="127">
        <v>1500</v>
      </c>
      <c r="G223" s="127">
        <v>60000</v>
      </c>
      <c r="Q223" s="87" t="s">
        <v>151</v>
      </c>
      <c r="R223" s="122" t="s">
        <v>211</v>
      </c>
      <c r="S223" s="112">
        <v>1</v>
      </c>
      <c r="T223" s="128" t="s">
        <v>350</v>
      </c>
      <c r="U223" s="234">
        <v>487.5</v>
      </c>
    </row>
    <row r="224" spans="1:21" x14ac:dyDescent="0.25">
      <c r="A224" s="87" t="s">
        <v>151</v>
      </c>
      <c r="B224" s="122" t="s">
        <v>116</v>
      </c>
      <c r="C224" s="125">
        <v>2</v>
      </c>
      <c r="D224" s="172" t="s">
        <v>345</v>
      </c>
      <c r="E224" s="126">
        <v>1.4500000000000001E-2</v>
      </c>
      <c r="F224" s="127">
        <v>6250</v>
      </c>
      <c r="G224" s="127">
        <v>195000</v>
      </c>
      <c r="Q224" s="87" t="s">
        <v>151</v>
      </c>
      <c r="R224" s="122" t="s">
        <v>222</v>
      </c>
      <c r="S224" s="112">
        <v>1</v>
      </c>
      <c r="T224" s="128" t="s">
        <v>350</v>
      </c>
      <c r="U224" s="234">
        <v>200</v>
      </c>
    </row>
    <row r="225" spans="1:21" x14ac:dyDescent="0.25">
      <c r="A225" s="87" t="s">
        <v>151</v>
      </c>
      <c r="B225" s="122" t="s">
        <v>192</v>
      </c>
      <c r="C225" s="125">
        <v>2</v>
      </c>
      <c r="D225" s="172" t="s">
        <v>345</v>
      </c>
      <c r="E225" s="126">
        <v>0.04</v>
      </c>
      <c r="F225" s="127">
        <v>25000</v>
      </c>
      <c r="G225" s="127">
        <v>175000</v>
      </c>
      <c r="Q225" s="87" t="s">
        <v>151</v>
      </c>
      <c r="R225" s="122" t="s">
        <v>216</v>
      </c>
      <c r="S225" s="112">
        <v>1</v>
      </c>
      <c r="T225" s="128" t="s">
        <v>350</v>
      </c>
      <c r="U225" s="234">
        <v>500</v>
      </c>
    </row>
    <row r="226" spans="1:21" x14ac:dyDescent="0.25">
      <c r="A226" s="87" t="s">
        <v>151</v>
      </c>
      <c r="B226" s="122" t="s">
        <v>202</v>
      </c>
      <c r="C226" s="125">
        <v>2</v>
      </c>
      <c r="D226" s="172" t="s">
        <v>345</v>
      </c>
      <c r="E226" s="126">
        <v>0.02</v>
      </c>
      <c r="F226" s="127">
        <v>125000</v>
      </c>
      <c r="G226" s="127">
        <v>200000</v>
      </c>
      <c r="Q226" s="87" t="s">
        <v>151</v>
      </c>
      <c r="R226" s="122" t="s">
        <v>22</v>
      </c>
      <c r="S226" s="112">
        <v>2</v>
      </c>
      <c r="T226" s="128" t="s">
        <v>350</v>
      </c>
      <c r="U226" s="234">
        <v>600</v>
      </c>
    </row>
    <row r="227" spans="1:21" x14ac:dyDescent="0.25">
      <c r="A227" s="87" t="s">
        <v>151</v>
      </c>
      <c r="B227" s="122" t="s">
        <v>211</v>
      </c>
      <c r="C227" s="125">
        <v>2</v>
      </c>
      <c r="D227" s="172" t="s">
        <v>345</v>
      </c>
      <c r="E227" s="126">
        <v>4.9000000000000002E-2</v>
      </c>
      <c r="F227" s="127">
        <v>12500</v>
      </c>
      <c r="G227" s="127">
        <v>250000</v>
      </c>
      <c r="Q227" s="87" t="s">
        <v>151</v>
      </c>
      <c r="R227" s="122" t="s">
        <v>179</v>
      </c>
      <c r="S227" s="112">
        <v>2</v>
      </c>
      <c r="T227" s="128" t="s">
        <v>350</v>
      </c>
      <c r="U227" s="234">
        <v>900</v>
      </c>
    </row>
    <row r="228" spans="1:21" x14ac:dyDescent="0.25">
      <c r="A228" s="87" t="s">
        <v>151</v>
      </c>
      <c r="B228" s="122" t="s">
        <v>222</v>
      </c>
      <c r="C228" s="125">
        <v>2</v>
      </c>
      <c r="D228" s="172" t="s">
        <v>345</v>
      </c>
      <c r="E228" s="126">
        <v>8.5000000000000006E-3</v>
      </c>
      <c r="F228" s="127">
        <v>6000</v>
      </c>
      <c r="G228" s="127">
        <v>85000</v>
      </c>
      <c r="Q228" s="87" t="s">
        <v>151</v>
      </c>
      <c r="R228" s="122" t="s">
        <v>116</v>
      </c>
      <c r="S228" s="112">
        <v>2</v>
      </c>
      <c r="T228" s="128" t="s">
        <v>350</v>
      </c>
      <c r="U228" s="234">
        <v>525</v>
      </c>
    </row>
    <row r="229" spans="1:21" x14ac:dyDescent="0.25">
      <c r="A229" s="87" t="s">
        <v>151</v>
      </c>
      <c r="B229" s="122" t="s">
        <v>216</v>
      </c>
      <c r="C229" s="125">
        <v>2</v>
      </c>
      <c r="D229" s="172" t="s">
        <v>345</v>
      </c>
      <c r="E229" s="126">
        <v>3.5000000000000003E-2</v>
      </c>
      <c r="F229" s="127">
        <v>10000</v>
      </c>
      <c r="G229" s="127">
        <v>80000</v>
      </c>
      <c r="Q229" s="87" t="s">
        <v>151</v>
      </c>
      <c r="R229" s="122" t="s">
        <v>192</v>
      </c>
      <c r="S229" s="112">
        <v>2</v>
      </c>
      <c r="T229" s="128" t="s">
        <v>350</v>
      </c>
      <c r="U229" s="234">
        <v>595</v>
      </c>
    </row>
    <row r="230" spans="1:21" x14ac:dyDescent="0.25">
      <c r="A230" s="87" t="s">
        <v>152</v>
      </c>
      <c r="B230" s="122" t="s">
        <v>22</v>
      </c>
      <c r="C230" s="125">
        <v>1</v>
      </c>
      <c r="D230" s="172" t="s">
        <v>345</v>
      </c>
      <c r="E230" s="126">
        <v>0.04</v>
      </c>
      <c r="F230" s="127">
        <v>25000</v>
      </c>
      <c r="G230" s="127">
        <v>150000</v>
      </c>
      <c r="Q230" s="87" t="s">
        <v>151</v>
      </c>
      <c r="R230" s="122" t="s">
        <v>203</v>
      </c>
      <c r="S230" s="112">
        <v>2</v>
      </c>
      <c r="T230" s="128" t="s">
        <v>350</v>
      </c>
      <c r="U230" s="234">
        <v>600</v>
      </c>
    </row>
    <row r="231" spans="1:21" x14ac:dyDescent="0.25">
      <c r="A231" s="87" t="s">
        <v>152</v>
      </c>
      <c r="B231" s="122" t="s">
        <v>179</v>
      </c>
      <c r="C231" s="125">
        <v>1</v>
      </c>
      <c r="D231" s="172" t="s">
        <v>345</v>
      </c>
      <c r="E231" s="126">
        <v>0.08</v>
      </c>
      <c r="F231" s="127">
        <v>1500</v>
      </c>
      <c r="G231" s="127">
        <v>60000</v>
      </c>
      <c r="Q231" s="87" t="s">
        <v>151</v>
      </c>
      <c r="R231" s="122" t="s">
        <v>211</v>
      </c>
      <c r="S231" s="112">
        <v>2</v>
      </c>
      <c r="T231" s="128" t="s">
        <v>350</v>
      </c>
      <c r="U231" s="234">
        <v>487.5</v>
      </c>
    </row>
    <row r="232" spans="1:21" x14ac:dyDescent="0.25">
      <c r="A232" s="87" t="s">
        <v>152</v>
      </c>
      <c r="B232" s="122" t="s">
        <v>116</v>
      </c>
      <c r="C232" s="125">
        <v>1</v>
      </c>
      <c r="D232" s="172" t="s">
        <v>345</v>
      </c>
      <c r="E232" s="126">
        <v>0.02</v>
      </c>
      <c r="F232" s="127">
        <v>6250</v>
      </c>
      <c r="G232" s="127">
        <v>195000</v>
      </c>
      <c r="Q232" s="87" t="s">
        <v>151</v>
      </c>
      <c r="R232" s="122" t="s">
        <v>222</v>
      </c>
      <c r="S232" s="112">
        <v>2</v>
      </c>
      <c r="T232" s="128" t="s">
        <v>350</v>
      </c>
      <c r="U232" s="234">
        <v>200</v>
      </c>
    </row>
    <row r="233" spans="1:21" x14ac:dyDescent="0.25">
      <c r="A233" s="87" t="s">
        <v>152</v>
      </c>
      <c r="B233" s="122" t="s">
        <v>192</v>
      </c>
      <c r="C233" s="125">
        <v>1</v>
      </c>
      <c r="D233" s="172" t="s">
        <v>345</v>
      </c>
      <c r="E233" s="126">
        <v>0.05</v>
      </c>
      <c r="F233" s="127">
        <v>25000</v>
      </c>
      <c r="G233" s="127">
        <v>175000</v>
      </c>
      <c r="Q233" s="87" t="s">
        <v>151</v>
      </c>
      <c r="R233" s="122" t="s">
        <v>216</v>
      </c>
      <c r="S233" s="112">
        <v>2</v>
      </c>
      <c r="T233" s="128" t="s">
        <v>350</v>
      </c>
      <c r="U233" s="234">
        <v>500</v>
      </c>
    </row>
    <row r="234" spans="1:21" x14ac:dyDescent="0.25">
      <c r="A234" s="87" t="s">
        <v>152</v>
      </c>
      <c r="B234" s="122" t="s">
        <v>203</v>
      </c>
      <c r="C234" s="125">
        <v>1</v>
      </c>
      <c r="D234" s="172" t="s">
        <v>345</v>
      </c>
      <c r="E234" s="126">
        <v>4.4999999999999998E-2</v>
      </c>
      <c r="F234" s="127">
        <v>4375</v>
      </c>
      <c r="G234" s="127">
        <v>370500</v>
      </c>
      <c r="Q234" s="87" t="s">
        <v>152</v>
      </c>
      <c r="R234" s="122" t="s">
        <v>22</v>
      </c>
      <c r="S234" s="112">
        <v>1</v>
      </c>
      <c r="T234" s="128" t="s">
        <v>350</v>
      </c>
      <c r="U234" s="234">
        <v>600</v>
      </c>
    </row>
    <row r="235" spans="1:21" x14ac:dyDescent="0.25">
      <c r="A235" s="87" t="s">
        <v>152</v>
      </c>
      <c r="B235" s="122" t="s">
        <v>211</v>
      </c>
      <c r="C235" s="125">
        <v>1</v>
      </c>
      <c r="D235" s="172" t="s">
        <v>345</v>
      </c>
      <c r="E235" s="126">
        <v>7.0000000000000007E-2</v>
      </c>
      <c r="F235" s="127">
        <v>12500</v>
      </c>
      <c r="G235" s="127">
        <v>250000</v>
      </c>
      <c r="Q235" s="87" t="s">
        <v>152</v>
      </c>
      <c r="R235" s="122" t="s">
        <v>179</v>
      </c>
      <c r="S235" s="112">
        <v>1</v>
      </c>
      <c r="T235" s="128" t="s">
        <v>350</v>
      </c>
      <c r="U235" s="234">
        <v>900</v>
      </c>
    </row>
    <row r="236" spans="1:21" x14ac:dyDescent="0.25">
      <c r="A236" s="87" t="s">
        <v>152</v>
      </c>
      <c r="B236" s="122" t="s">
        <v>222</v>
      </c>
      <c r="C236" s="125">
        <v>1</v>
      </c>
      <c r="D236" s="172" t="s">
        <v>345</v>
      </c>
      <c r="E236" s="126">
        <v>1.2E-2</v>
      </c>
      <c r="F236" s="127">
        <v>6000</v>
      </c>
      <c r="G236" s="127">
        <v>85000</v>
      </c>
      <c r="Q236" s="87" t="s">
        <v>152</v>
      </c>
      <c r="R236" s="122" t="s">
        <v>116</v>
      </c>
      <c r="S236" s="112">
        <v>1</v>
      </c>
      <c r="T236" s="128" t="s">
        <v>350</v>
      </c>
      <c r="U236" s="234">
        <v>525</v>
      </c>
    </row>
    <row r="237" spans="1:21" x14ac:dyDescent="0.25">
      <c r="A237" s="87" t="s">
        <v>152</v>
      </c>
      <c r="B237" s="122" t="s">
        <v>216</v>
      </c>
      <c r="C237" s="125">
        <v>1</v>
      </c>
      <c r="D237" s="172" t="s">
        <v>345</v>
      </c>
      <c r="E237" s="126">
        <v>4.2999999999999997E-2</v>
      </c>
      <c r="F237" s="127">
        <v>10000</v>
      </c>
      <c r="G237" s="127">
        <v>80000</v>
      </c>
      <c r="Q237" s="87" t="s">
        <v>152</v>
      </c>
      <c r="R237" s="122" t="s">
        <v>192</v>
      </c>
      <c r="S237" s="112">
        <v>1</v>
      </c>
      <c r="T237" s="128" t="s">
        <v>350</v>
      </c>
      <c r="U237" s="234">
        <v>595</v>
      </c>
    </row>
    <row r="238" spans="1:21" x14ac:dyDescent="0.25">
      <c r="A238" s="87" t="s">
        <v>152</v>
      </c>
      <c r="B238" s="122" t="s">
        <v>22</v>
      </c>
      <c r="C238" s="112">
        <v>2</v>
      </c>
      <c r="D238" s="172" t="s">
        <v>345</v>
      </c>
      <c r="E238" s="126">
        <v>0.03</v>
      </c>
      <c r="F238" s="127">
        <v>25000</v>
      </c>
      <c r="G238" s="127">
        <v>150000</v>
      </c>
      <c r="Q238" s="87" t="s">
        <v>152</v>
      </c>
      <c r="R238" s="122" t="s">
        <v>203</v>
      </c>
      <c r="S238" s="112">
        <v>1</v>
      </c>
      <c r="T238" s="128" t="s">
        <v>350</v>
      </c>
      <c r="U238" s="234">
        <v>506.25</v>
      </c>
    </row>
    <row r="239" spans="1:21" x14ac:dyDescent="0.25">
      <c r="A239" s="87" t="s">
        <v>152</v>
      </c>
      <c r="B239" s="122" t="s">
        <v>179</v>
      </c>
      <c r="C239" s="112">
        <v>2</v>
      </c>
      <c r="D239" s="172" t="s">
        <v>345</v>
      </c>
      <c r="E239" s="126">
        <v>0.06</v>
      </c>
      <c r="F239" s="127">
        <v>1500</v>
      </c>
      <c r="G239" s="127">
        <v>60000</v>
      </c>
      <c r="Q239" s="87" t="s">
        <v>152</v>
      </c>
      <c r="R239" s="122" t="s">
        <v>211</v>
      </c>
      <c r="S239" s="112">
        <v>1</v>
      </c>
      <c r="T239" s="128" t="s">
        <v>350</v>
      </c>
      <c r="U239" s="234">
        <v>487.5</v>
      </c>
    </row>
    <row r="240" spans="1:21" x14ac:dyDescent="0.25">
      <c r="A240" s="87" t="s">
        <v>152</v>
      </c>
      <c r="B240" s="122" t="s">
        <v>116</v>
      </c>
      <c r="C240" s="112">
        <v>2</v>
      </c>
      <c r="D240" s="172" t="s">
        <v>345</v>
      </c>
      <c r="E240" s="126">
        <v>1.4500000000000001E-2</v>
      </c>
      <c r="F240" s="127">
        <v>6250</v>
      </c>
      <c r="G240" s="127">
        <v>195000</v>
      </c>
      <c r="Q240" s="87" t="s">
        <v>152</v>
      </c>
      <c r="R240" s="122" t="s">
        <v>222</v>
      </c>
      <c r="S240" s="112">
        <v>1</v>
      </c>
      <c r="T240" s="128" t="s">
        <v>350</v>
      </c>
      <c r="U240" s="234">
        <v>200</v>
      </c>
    </row>
    <row r="241" spans="1:21" x14ac:dyDescent="0.25">
      <c r="A241" s="87" t="s">
        <v>152</v>
      </c>
      <c r="B241" s="122" t="s">
        <v>192</v>
      </c>
      <c r="C241" s="112">
        <v>2</v>
      </c>
      <c r="D241" s="172" t="s">
        <v>345</v>
      </c>
      <c r="E241" s="126">
        <v>0.04</v>
      </c>
      <c r="F241" s="127">
        <v>25000</v>
      </c>
      <c r="G241" s="127">
        <v>175000</v>
      </c>
      <c r="Q241" s="87" t="s">
        <v>152</v>
      </c>
      <c r="R241" s="122" t="s">
        <v>216</v>
      </c>
      <c r="S241" s="112">
        <v>1</v>
      </c>
      <c r="T241" s="128" t="s">
        <v>350</v>
      </c>
      <c r="U241" s="234">
        <v>500</v>
      </c>
    </row>
    <row r="242" spans="1:21" x14ac:dyDescent="0.25">
      <c r="A242" s="87" t="s">
        <v>152</v>
      </c>
      <c r="B242" s="122" t="s">
        <v>203</v>
      </c>
      <c r="C242" s="112">
        <v>2</v>
      </c>
      <c r="D242" s="172" t="s">
        <v>345</v>
      </c>
      <c r="E242" s="126">
        <v>3.7100000000000001E-2</v>
      </c>
      <c r="F242" s="127">
        <v>4375</v>
      </c>
      <c r="G242" s="127">
        <v>370500</v>
      </c>
      <c r="Q242" s="87" t="s">
        <v>152</v>
      </c>
      <c r="R242" s="122" t="s">
        <v>22</v>
      </c>
      <c r="S242" s="112">
        <v>2</v>
      </c>
      <c r="T242" s="128" t="s">
        <v>350</v>
      </c>
      <c r="U242" s="234">
        <v>600</v>
      </c>
    </row>
    <row r="243" spans="1:21" x14ac:dyDescent="0.25">
      <c r="A243" s="87" t="s">
        <v>152</v>
      </c>
      <c r="B243" s="122" t="s">
        <v>211</v>
      </c>
      <c r="C243" s="112">
        <v>2</v>
      </c>
      <c r="D243" s="172" t="s">
        <v>345</v>
      </c>
      <c r="E243" s="126">
        <v>4.9000000000000002E-2</v>
      </c>
      <c r="F243" s="127">
        <v>12500</v>
      </c>
      <c r="G243" s="127">
        <v>250000</v>
      </c>
      <c r="Q243" s="87" t="s">
        <v>152</v>
      </c>
      <c r="R243" s="122" t="s">
        <v>179</v>
      </c>
      <c r="S243" s="112">
        <v>2</v>
      </c>
      <c r="T243" s="128" t="s">
        <v>350</v>
      </c>
      <c r="U243" s="234">
        <v>900</v>
      </c>
    </row>
    <row r="244" spans="1:21" x14ac:dyDescent="0.25">
      <c r="A244" s="87" t="s">
        <v>152</v>
      </c>
      <c r="B244" s="122" t="s">
        <v>222</v>
      </c>
      <c r="C244" s="112">
        <v>2</v>
      </c>
      <c r="D244" s="172" t="s">
        <v>345</v>
      </c>
      <c r="E244" s="126">
        <v>8.5000000000000006E-3</v>
      </c>
      <c r="F244" s="127">
        <v>6000</v>
      </c>
      <c r="G244" s="127">
        <v>85000</v>
      </c>
      <c r="Q244" s="87" t="s">
        <v>152</v>
      </c>
      <c r="R244" s="122" t="s">
        <v>116</v>
      </c>
      <c r="S244" s="112">
        <v>2</v>
      </c>
      <c r="T244" s="128" t="s">
        <v>350</v>
      </c>
      <c r="U244" s="234">
        <v>525</v>
      </c>
    </row>
    <row r="245" spans="1:21" x14ac:dyDescent="0.25">
      <c r="A245" s="87" t="s">
        <v>152</v>
      </c>
      <c r="B245" s="122" t="s">
        <v>216</v>
      </c>
      <c r="C245" s="112">
        <v>2</v>
      </c>
      <c r="D245" s="172" t="s">
        <v>345</v>
      </c>
      <c r="E245" s="126">
        <v>3.5000000000000003E-2</v>
      </c>
      <c r="F245" s="127">
        <v>10000</v>
      </c>
      <c r="G245" s="127">
        <v>80000</v>
      </c>
      <c r="Q245" s="87" t="s">
        <v>152</v>
      </c>
      <c r="R245" s="122" t="s">
        <v>192</v>
      </c>
      <c r="S245" s="112">
        <v>2</v>
      </c>
      <c r="T245" s="128" t="s">
        <v>350</v>
      </c>
      <c r="U245" s="234">
        <v>595</v>
      </c>
    </row>
    <row r="246" spans="1:21" x14ac:dyDescent="0.25">
      <c r="A246" s="121" t="s">
        <v>153</v>
      </c>
      <c r="B246" s="122" t="s">
        <v>172</v>
      </c>
      <c r="C246" s="125">
        <v>1</v>
      </c>
      <c r="D246" s="171" t="s">
        <v>269</v>
      </c>
      <c r="E246" s="126">
        <v>8.5000000000000006E-3</v>
      </c>
      <c r="F246" s="127">
        <v>1500</v>
      </c>
      <c r="G246" s="127">
        <v>149000</v>
      </c>
      <c r="Q246" s="87" t="s">
        <v>152</v>
      </c>
      <c r="R246" s="122" t="s">
        <v>203</v>
      </c>
      <c r="S246" s="112">
        <v>2</v>
      </c>
      <c r="T246" s="128" t="s">
        <v>350</v>
      </c>
      <c r="U246" s="234">
        <v>506.25</v>
      </c>
    </row>
    <row r="247" spans="1:21" x14ac:dyDescent="0.25">
      <c r="A247" s="121" t="s">
        <v>153</v>
      </c>
      <c r="B247" s="122" t="s">
        <v>174</v>
      </c>
      <c r="C247" s="125">
        <v>1</v>
      </c>
      <c r="D247" s="171" t="s">
        <v>269</v>
      </c>
      <c r="E247" s="126">
        <v>8.9999999999999993E-3</v>
      </c>
      <c r="F247" s="127">
        <v>1500</v>
      </c>
      <c r="G247" s="127">
        <v>273000</v>
      </c>
      <c r="Q247" s="87" t="s">
        <v>152</v>
      </c>
      <c r="R247" s="122" t="s">
        <v>211</v>
      </c>
      <c r="S247" s="112">
        <v>2</v>
      </c>
      <c r="T247" s="128" t="s">
        <v>350</v>
      </c>
      <c r="U247" s="234">
        <v>487.5</v>
      </c>
    </row>
    <row r="248" spans="1:21" x14ac:dyDescent="0.25">
      <c r="A248" s="121" t="s">
        <v>153</v>
      </c>
      <c r="B248" s="122" t="s">
        <v>119</v>
      </c>
      <c r="C248" s="125">
        <v>1</v>
      </c>
      <c r="D248" s="171" t="s">
        <v>269</v>
      </c>
      <c r="E248" s="126">
        <v>6.1999999999999998E-3</v>
      </c>
      <c r="F248" s="127">
        <v>3720</v>
      </c>
      <c r="G248" s="127">
        <v>78000</v>
      </c>
      <c r="Q248" s="87" t="s">
        <v>152</v>
      </c>
      <c r="R248" s="122" t="s">
        <v>222</v>
      </c>
      <c r="S248" s="112">
        <v>2</v>
      </c>
      <c r="T248" s="128" t="s">
        <v>350</v>
      </c>
      <c r="U248" s="234">
        <v>200</v>
      </c>
    </row>
    <row r="249" spans="1:21" x14ac:dyDescent="0.25">
      <c r="A249" s="121" t="s">
        <v>153</v>
      </c>
      <c r="B249" s="122" t="s">
        <v>24</v>
      </c>
      <c r="C249" s="125">
        <v>1</v>
      </c>
      <c r="D249" s="171" t="s">
        <v>269</v>
      </c>
      <c r="E249" s="126">
        <v>5.6600000000000001E-3</v>
      </c>
      <c r="F249" s="127">
        <v>3500</v>
      </c>
      <c r="G249" s="127">
        <v>105000</v>
      </c>
      <c r="Q249" s="87" t="s">
        <v>152</v>
      </c>
      <c r="R249" s="122" t="s">
        <v>216</v>
      </c>
      <c r="S249" s="112">
        <v>2</v>
      </c>
      <c r="T249" s="128" t="s">
        <v>350</v>
      </c>
      <c r="U249" s="234">
        <v>500</v>
      </c>
    </row>
    <row r="250" spans="1:21" x14ac:dyDescent="0.25">
      <c r="A250" s="121" t="s">
        <v>153</v>
      </c>
      <c r="B250" s="122" t="s">
        <v>212</v>
      </c>
      <c r="C250" s="125">
        <v>1</v>
      </c>
      <c r="D250" s="171" t="s">
        <v>269</v>
      </c>
      <c r="E250" s="126">
        <v>8.9999999999999993E-3</v>
      </c>
      <c r="F250" s="127">
        <v>5525</v>
      </c>
      <c r="G250" s="127">
        <v>150000</v>
      </c>
      <c r="Q250" s="87" t="s">
        <v>151</v>
      </c>
      <c r="R250" s="122" t="s">
        <v>22</v>
      </c>
      <c r="S250" s="112">
        <v>1</v>
      </c>
      <c r="T250" s="128" t="s">
        <v>351</v>
      </c>
      <c r="U250" s="234">
        <v>900</v>
      </c>
    </row>
    <row r="251" spans="1:21" x14ac:dyDescent="0.25">
      <c r="A251" s="121" t="s">
        <v>153</v>
      </c>
      <c r="B251" s="122" t="s">
        <v>217</v>
      </c>
      <c r="C251" s="125">
        <v>1</v>
      </c>
      <c r="D251" s="171" t="s">
        <v>269</v>
      </c>
      <c r="E251" s="126">
        <v>7.1999999999999998E-3</v>
      </c>
      <c r="F251" s="127">
        <v>1550</v>
      </c>
      <c r="G251" s="127">
        <v>99000</v>
      </c>
      <c r="Q251" s="87" t="s">
        <v>151</v>
      </c>
      <c r="R251" s="122" t="s">
        <v>179</v>
      </c>
      <c r="S251" s="112">
        <v>1</v>
      </c>
      <c r="T251" s="128" t="s">
        <v>351</v>
      </c>
      <c r="U251" s="234">
        <v>900</v>
      </c>
    </row>
    <row r="252" spans="1:21" x14ac:dyDescent="0.25">
      <c r="A252" s="121" t="s">
        <v>153</v>
      </c>
      <c r="B252" s="122" t="s">
        <v>218</v>
      </c>
      <c r="C252" s="125">
        <v>1</v>
      </c>
      <c r="D252" s="171" t="s">
        <v>269</v>
      </c>
      <c r="E252" s="126">
        <v>5.8999999999999999E-3</v>
      </c>
      <c r="F252" s="127">
        <v>9440</v>
      </c>
      <c r="G252" s="127">
        <v>112500</v>
      </c>
      <c r="Q252" s="87" t="s">
        <v>151</v>
      </c>
      <c r="R252" s="122" t="s">
        <v>116</v>
      </c>
      <c r="S252" s="112">
        <v>1</v>
      </c>
      <c r="T252" s="128" t="s">
        <v>351</v>
      </c>
      <c r="U252" s="234">
        <v>525</v>
      </c>
    </row>
    <row r="253" spans="1:21" x14ac:dyDescent="0.25">
      <c r="A253" s="121" t="s">
        <v>153</v>
      </c>
      <c r="B253" s="122" t="s">
        <v>187</v>
      </c>
      <c r="C253" s="125">
        <v>1</v>
      </c>
      <c r="D253" s="171" t="s">
        <v>269</v>
      </c>
      <c r="E253" s="126">
        <v>5.7999999999999996E-3</v>
      </c>
      <c r="F253" s="127">
        <v>580</v>
      </c>
      <c r="G253" s="127">
        <v>70000</v>
      </c>
      <c r="Q253" s="87" t="s">
        <v>151</v>
      </c>
      <c r="R253" s="122" t="s">
        <v>192</v>
      </c>
      <c r="S253" s="112">
        <v>1</v>
      </c>
      <c r="T253" s="128" t="s">
        <v>351</v>
      </c>
      <c r="U253" s="234">
        <v>595</v>
      </c>
    </row>
    <row r="254" spans="1:21" x14ac:dyDescent="0.25">
      <c r="A254" s="121" t="s">
        <v>153</v>
      </c>
      <c r="B254" s="122" t="s">
        <v>224</v>
      </c>
      <c r="C254" s="125">
        <v>1</v>
      </c>
      <c r="D254" s="171" t="s">
        <v>269</v>
      </c>
      <c r="E254" s="126">
        <v>8.2000000000000007E-3</v>
      </c>
      <c r="F254" s="127">
        <v>6900</v>
      </c>
      <c r="G254" s="127">
        <v>98550</v>
      </c>
      <c r="Q254" s="87" t="s">
        <v>151</v>
      </c>
      <c r="R254" s="122" t="s">
        <v>203</v>
      </c>
      <c r="S254" s="112">
        <v>1</v>
      </c>
      <c r="T254" s="128" t="s">
        <v>351</v>
      </c>
      <c r="U254" s="234">
        <v>750</v>
      </c>
    </row>
    <row r="255" spans="1:21" x14ac:dyDescent="0.25">
      <c r="A255" s="121" t="s">
        <v>153</v>
      </c>
      <c r="B255" s="122" t="s">
        <v>204</v>
      </c>
      <c r="C255" s="125">
        <v>1</v>
      </c>
      <c r="D255" s="171" t="s">
        <v>269</v>
      </c>
      <c r="E255" s="126">
        <v>5.9199999999999999E-3</v>
      </c>
      <c r="F255" s="127">
        <v>985</v>
      </c>
      <c r="G255" s="127">
        <v>82500</v>
      </c>
      <c r="Q255" s="87" t="s">
        <v>151</v>
      </c>
      <c r="R255" s="122" t="s">
        <v>211</v>
      </c>
      <c r="S255" s="112">
        <v>1</v>
      </c>
      <c r="T255" s="128" t="s">
        <v>351</v>
      </c>
      <c r="U255" s="234">
        <v>525</v>
      </c>
    </row>
    <row r="256" spans="1:21" x14ac:dyDescent="0.25">
      <c r="A256" s="121" t="s">
        <v>153</v>
      </c>
      <c r="B256" s="122" t="s">
        <v>172</v>
      </c>
      <c r="C256" s="125">
        <v>1</v>
      </c>
      <c r="D256" s="171" t="s">
        <v>270</v>
      </c>
      <c r="E256" s="126">
        <v>8.0000000000000002E-3</v>
      </c>
      <c r="F256" s="127">
        <v>1500</v>
      </c>
      <c r="G256" s="127">
        <v>139000</v>
      </c>
      <c r="Q256" s="87" t="s">
        <v>151</v>
      </c>
      <c r="R256" s="122" t="s">
        <v>222</v>
      </c>
      <c r="S256" s="112">
        <v>1</v>
      </c>
      <c r="T256" s="128" t="s">
        <v>351</v>
      </c>
      <c r="U256" s="234">
        <v>150</v>
      </c>
    </row>
    <row r="257" spans="1:21" x14ac:dyDescent="0.25">
      <c r="A257" s="121" t="s">
        <v>153</v>
      </c>
      <c r="B257" s="122" t="s">
        <v>174</v>
      </c>
      <c r="C257" s="125">
        <v>1</v>
      </c>
      <c r="D257" s="171" t="s">
        <v>270</v>
      </c>
      <c r="E257" s="126">
        <v>8.0000000000000002E-3</v>
      </c>
      <c r="F257" s="127">
        <v>1500</v>
      </c>
      <c r="G257" s="127">
        <v>252000</v>
      </c>
      <c r="Q257" s="87" t="s">
        <v>151</v>
      </c>
      <c r="R257" s="122" t="s">
        <v>216</v>
      </c>
      <c r="S257" s="112">
        <v>1</v>
      </c>
      <c r="T257" s="128" t="s">
        <v>351</v>
      </c>
      <c r="U257" s="234">
        <v>550</v>
      </c>
    </row>
    <row r="258" spans="1:21" x14ac:dyDescent="0.25">
      <c r="A258" s="121" t="s">
        <v>153</v>
      </c>
      <c r="B258" s="122" t="s">
        <v>119</v>
      </c>
      <c r="C258" s="125">
        <v>1</v>
      </c>
      <c r="D258" s="171" t="s">
        <v>270</v>
      </c>
      <c r="E258" s="126">
        <v>5.4999999999999997E-3</v>
      </c>
      <c r="F258" s="127">
        <v>3300</v>
      </c>
      <c r="G258" s="127">
        <v>73500</v>
      </c>
      <c r="Q258" s="87" t="s">
        <v>151</v>
      </c>
      <c r="R258" s="122" t="s">
        <v>22</v>
      </c>
      <c r="S258" s="112">
        <v>2</v>
      </c>
      <c r="T258" s="128" t="s">
        <v>351</v>
      </c>
      <c r="U258" s="234">
        <v>900</v>
      </c>
    </row>
    <row r="259" spans="1:21" x14ac:dyDescent="0.25">
      <c r="A259" s="121" t="s">
        <v>153</v>
      </c>
      <c r="B259" s="122" t="s">
        <v>24</v>
      </c>
      <c r="C259" s="125">
        <v>1</v>
      </c>
      <c r="D259" s="171" t="s">
        <v>270</v>
      </c>
      <c r="E259" s="126">
        <v>5.3800000000000002E-3</v>
      </c>
      <c r="F259" s="127">
        <v>3500</v>
      </c>
      <c r="G259" s="127">
        <v>100000</v>
      </c>
      <c r="Q259" s="87" t="s">
        <v>151</v>
      </c>
      <c r="R259" s="122" t="s">
        <v>179</v>
      </c>
      <c r="S259" s="112">
        <v>2</v>
      </c>
      <c r="T259" s="128" t="s">
        <v>351</v>
      </c>
      <c r="U259" s="234">
        <v>900</v>
      </c>
    </row>
    <row r="260" spans="1:21" x14ac:dyDescent="0.25">
      <c r="A260" s="121" t="s">
        <v>153</v>
      </c>
      <c r="B260" s="122" t="s">
        <v>212</v>
      </c>
      <c r="C260" s="125">
        <v>1</v>
      </c>
      <c r="D260" s="171" t="s">
        <v>270</v>
      </c>
      <c r="E260" s="126">
        <v>8.5000000000000006E-3</v>
      </c>
      <c r="F260" s="127">
        <v>5000</v>
      </c>
      <c r="G260" s="127">
        <v>140000</v>
      </c>
      <c r="Q260" s="87" t="s">
        <v>151</v>
      </c>
      <c r="R260" s="122" t="s">
        <v>116</v>
      </c>
      <c r="S260" s="112">
        <v>2</v>
      </c>
      <c r="T260" s="128" t="s">
        <v>351</v>
      </c>
      <c r="U260" s="234">
        <v>525</v>
      </c>
    </row>
    <row r="261" spans="1:21" x14ac:dyDescent="0.25">
      <c r="A261" s="121" t="s">
        <v>153</v>
      </c>
      <c r="B261" s="122" t="s">
        <v>217</v>
      </c>
      <c r="C261" s="125">
        <v>1</v>
      </c>
      <c r="D261" s="171" t="s">
        <v>270</v>
      </c>
      <c r="E261" s="126">
        <v>6.3E-3</v>
      </c>
      <c r="F261" s="127">
        <v>1150</v>
      </c>
      <c r="G261" s="127">
        <v>77625</v>
      </c>
      <c r="Q261" s="87" t="s">
        <v>151</v>
      </c>
      <c r="R261" s="122" t="s">
        <v>192</v>
      </c>
      <c r="S261" s="112">
        <v>2</v>
      </c>
      <c r="T261" s="128" t="s">
        <v>351</v>
      </c>
      <c r="U261" s="234">
        <v>595</v>
      </c>
    </row>
    <row r="262" spans="1:21" x14ac:dyDescent="0.25">
      <c r="A262" s="121" t="s">
        <v>153</v>
      </c>
      <c r="B262" s="122" t="s">
        <v>218</v>
      </c>
      <c r="C262" s="125">
        <v>1</v>
      </c>
      <c r="D262" s="171" t="s">
        <v>270</v>
      </c>
      <c r="E262" s="126">
        <v>5.4000000000000003E-3</v>
      </c>
      <c r="F262" s="127">
        <v>8640</v>
      </c>
      <c r="G262" s="127">
        <v>100000</v>
      </c>
      <c r="Q262" s="87" t="s">
        <v>151</v>
      </c>
      <c r="R262" s="122" t="s">
        <v>203</v>
      </c>
      <c r="S262" s="112">
        <v>2</v>
      </c>
      <c r="T262" s="128" t="s">
        <v>351</v>
      </c>
      <c r="U262" s="234">
        <v>750</v>
      </c>
    </row>
    <row r="263" spans="1:21" x14ac:dyDescent="0.25">
      <c r="A263" s="121" t="s">
        <v>153</v>
      </c>
      <c r="B263" s="122" t="s">
        <v>187</v>
      </c>
      <c r="C263" s="125">
        <v>1</v>
      </c>
      <c r="D263" s="171" t="s">
        <v>270</v>
      </c>
      <c r="E263" s="126">
        <v>5.7000000000000002E-3</v>
      </c>
      <c r="F263" s="127">
        <v>580</v>
      </c>
      <c r="G263" s="127">
        <v>65500</v>
      </c>
      <c r="Q263" s="87" t="s">
        <v>151</v>
      </c>
      <c r="R263" s="122" t="s">
        <v>211</v>
      </c>
      <c r="S263" s="112">
        <v>2</v>
      </c>
      <c r="T263" s="128" t="s">
        <v>351</v>
      </c>
      <c r="U263" s="234">
        <v>525</v>
      </c>
    </row>
    <row r="264" spans="1:21" x14ac:dyDescent="0.25">
      <c r="A264" s="121" t="s">
        <v>153</v>
      </c>
      <c r="B264" s="122" t="s">
        <v>224</v>
      </c>
      <c r="C264" s="125">
        <v>1</v>
      </c>
      <c r="D264" s="171" t="s">
        <v>270</v>
      </c>
      <c r="E264" s="126">
        <v>7.4000000000000003E-3</v>
      </c>
      <c r="F264" s="127">
        <v>6250</v>
      </c>
      <c r="G264" s="127">
        <v>89100</v>
      </c>
      <c r="Q264" s="87" t="s">
        <v>151</v>
      </c>
      <c r="R264" s="122" t="s">
        <v>222</v>
      </c>
      <c r="S264" s="112">
        <v>2</v>
      </c>
      <c r="T264" s="128" t="s">
        <v>351</v>
      </c>
      <c r="U264" s="234">
        <v>150</v>
      </c>
    </row>
    <row r="265" spans="1:21" x14ac:dyDescent="0.25">
      <c r="A265" s="121" t="s">
        <v>153</v>
      </c>
      <c r="B265" s="122" t="s">
        <v>204</v>
      </c>
      <c r="C265" s="125">
        <v>1</v>
      </c>
      <c r="D265" s="171" t="s">
        <v>270</v>
      </c>
      <c r="E265" s="126">
        <v>5.1599999999999997E-3</v>
      </c>
      <c r="F265" s="127">
        <v>985</v>
      </c>
      <c r="G265" s="127">
        <v>82500</v>
      </c>
      <c r="Q265" s="87" t="s">
        <v>151</v>
      </c>
      <c r="R265" s="122" t="s">
        <v>216</v>
      </c>
      <c r="S265" s="112">
        <v>2</v>
      </c>
      <c r="T265" s="128" t="s">
        <v>351</v>
      </c>
      <c r="U265" s="234">
        <v>550</v>
      </c>
    </row>
    <row r="266" spans="1:21" x14ac:dyDescent="0.25">
      <c r="A266" s="121" t="s">
        <v>153</v>
      </c>
      <c r="B266" s="122" t="s">
        <v>172</v>
      </c>
      <c r="C266" s="125">
        <v>1</v>
      </c>
      <c r="D266" s="171" t="s">
        <v>271</v>
      </c>
      <c r="E266" s="126">
        <v>9.4999999999999998E-3</v>
      </c>
      <c r="F266" s="127">
        <v>1600</v>
      </c>
      <c r="G266" s="127">
        <v>175000</v>
      </c>
      <c r="Q266" s="87" t="s">
        <v>152</v>
      </c>
      <c r="R266" s="122" t="s">
        <v>22</v>
      </c>
      <c r="S266" s="112">
        <v>1</v>
      </c>
      <c r="T266" s="128" t="s">
        <v>351</v>
      </c>
      <c r="U266" s="234">
        <v>900</v>
      </c>
    </row>
    <row r="267" spans="1:21" x14ac:dyDescent="0.25">
      <c r="A267" s="121" t="s">
        <v>153</v>
      </c>
      <c r="B267" s="122" t="s">
        <v>174</v>
      </c>
      <c r="C267" s="125">
        <v>1</v>
      </c>
      <c r="D267" s="171" t="s">
        <v>271</v>
      </c>
      <c r="E267" s="126">
        <v>7.4999999999999997E-3</v>
      </c>
      <c r="F267" s="127">
        <v>1500</v>
      </c>
      <c r="G267" s="127">
        <v>273000</v>
      </c>
      <c r="Q267" s="87" t="s">
        <v>152</v>
      </c>
      <c r="R267" s="122" t="s">
        <v>179</v>
      </c>
      <c r="S267" s="112">
        <v>1</v>
      </c>
      <c r="T267" s="128" t="s">
        <v>351</v>
      </c>
      <c r="U267" s="234">
        <v>900</v>
      </c>
    </row>
    <row r="268" spans="1:21" x14ac:dyDescent="0.25">
      <c r="A268" s="121" t="s">
        <v>153</v>
      </c>
      <c r="B268" s="122" t="s">
        <v>119</v>
      </c>
      <c r="C268" s="125">
        <v>1</v>
      </c>
      <c r="D268" s="171" t="s">
        <v>271</v>
      </c>
      <c r="E268" s="126">
        <v>1.15E-2</v>
      </c>
      <c r="F268" s="127">
        <v>6900</v>
      </c>
      <c r="G268" s="127">
        <v>145500</v>
      </c>
      <c r="Q268" s="87" t="s">
        <v>152</v>
      </c>
      <c r="R268" s="122" t="s">
        <v>116</v>
      </c>
      <c r="S268" s="112">
        <v>1</v>
      </c>
      <c r="T268" s="128" t="s">
        <v>351</v>
      </c>
      <c r="U268" s="234">
        <v>525</v>
      </c>
    </row>
    <row r="269" spans="1:21" x14ac:dyDescent="0.25">
      <c r="A269" s="121" t="s">
        <v>153</v>
      </c>
      <c r="B269" s="122" t="s">
        <v>24</v>
      </c>
      <c r="C269" s="125">
        <v>1</v>
      </c>
      <c r="D269" s="171" t="s">
        <v>271</v>
      </c>
      <c r="E269" s="126">
        <v>1.051E-2</v>
      </c>
      <c r="F269" s="127">
        <v>6000</v>
      </c>
      <c r="G269" s="127">
        <v>210000</v>
      </c>
      <c r="Q269" s="87" t="s">
        <v>152</v>
      </c>
      <c r="R269" s="122" t="s">
        <v>192</v>
      </c>
      <c r="S269" s="112">
        <v>1</v>
      </c>
      <c r="T269" s="128" t="s">
        <v>351</v>
      </c>
      <c r="U269" s="234">
        <v>595</v>
      </c>
    </row>
    <row r="270" spans="1:21" x14ac:dyDescent="0.25">
      <c r="A270" s="121" t="s">
        <v>153</v>
      </c>
      <c r="B270" s="122" t="s">
        <v>212</v>
      </c>
      <c r="C270" s="125">
        <v>1</v>
      </c>
      <c r="D270" s="171" t="s">
        <v>271</v>
      </c>
      <c r="E270" s="126">
        <v>8.8999999999999999E-3</v>
      </c>
      <c r="F270" s="127">
        <v>5625</v>
      </c>
      <c r="G270" s="127">
        <v>148000</v>
      </c>
      <c r="Q270" s="87" t="s">
        <v>152</v>
      </c>
      <c r="R270" s="122" t="s">
        <v>203</v>
      </c>
      <c r="S270" s="112">
        <v>1</v>
      </c>
      <c r="T270" s="128" t="s">
        <v>351</v>
      </c>
      <c r="U270" s="234">
        <v>50.63</v>
      </c>
    </row>
    <row r="271" spans="1:21" x14ac:dyDescent="0.25">
      <c r="A271" s="121" t="s">
        <v>153</v>
      </c>
      <c r="B271" s="122" t="s">
        <v>217</v>
      </c>
      <c r="C271" s="125">
        <v>1</v>
      </c>
      <c r="D271" s="171" t="s">
        <v>271</v>
      </c>
      <c r="E271" s="126">
        <v>7.1999999999999998E-3</v>
      </c>
      <c r="F271" s="127">
        <v>1950</v>
      </c>
      <c r="G271" s="127">
        <v>99500</v>
      </c>
      <c r="Q271" s="87" t="s">
        <v>152</v>
      </c>
      <c r="R271" s="122" t="s">
        <v>211</v>
      </c>
      <c r="S271" s="112">
        <v>1</v>
      </c>
      <c r="T271" s="128" t="s">
        <v>351</v>
      </c>
      <c r="U271" s="234">
        <v>525</v>
      </c>
    </row>
    <row r="272" spans="1:21" x14ac:dyDescent="0.25">
      <c r="A272" s="121" t="s">
        <v>153</v>
      </c>
      <c r="B272" s="122" t="s">
        <v>218</v>
      </c>
      <c r="C272" s="125">
        <v>1</v>
      </c>
      <c r="D272" s="171" t="s">
        <v>271</v>
      </c>
      <c r="E272" s="126">
        <v>1.1299999999999999E-2</v>
      </c>
      <c r="F272" s="127">
        <v>18080</v>
      </c>
      <c r="G272" s="127">
        <v>212500</v>
      </c>
      <c r="Q272" s="87" t="s">
        <v>152</v>
      </c>
      <c r="R272" s="122" t="s">
        <v>222</v>
      </c>
      <c r="S272" s="112">
        <v>1</v>
      </c>
      <c r="T272" s="128" t="s">
        <v>351</v>
      </c>
      <c r="U272" s="234">
        <v>150</v>
      </c>
    </row>
    <row r="273" spans="1:21" x14ac:dyDescent="0.25">
      <c r="A273" s="121" t="s">
        <v>153</v>
      </c>
      <c r="B273" s="122" t="s">
        <v>187</v>
      </c>
      <c r="C273" s="125">
        <v>1</v>
      </c>
      <c r="D273" s="171" t="s">
        <v>271</v>
      </c>
      <c r="E273" s="126">
        <v>1.4500000000000001E-2</v>
      </c>
      <c r="F273" s="127">
        <v>1450</v>
      </c>
      <c r="G273" s="127">
        <v>198000</v>
      </c>
      <c r="Q273" s="87" t="s">
        <v>152</v>
      </c>
      <c r="R273" s="122" t="s">
        <v>216</v>
      </c>
      <c r="S273" s="112">
        <v>1</v>
      </c>
      <c r="T273" s="128" t="s">
        <v>351</v>
      </c>
      <c r="U273" s="234">
        <v>550</v>
      </c>
    </row>
    <row r="274" spans="1:21" x14ac:dyDescent="0.25">
      <c r="A274" s="121" t="s">
        <v>153</v>
      </c>
      <c r="B274" s="122" t="s">
        <v>224</v>
      </c>
      <c r="C274" s="125">
        <v>1</v>
      </c>
      <c r="D274" s="171" t="s">
        <v>271</v>
      </c>
      <c r="E274" s="126">
        <v>1.4E-2</v>
      </c>
      <c r="F274" s="127">
        <v>11780</v>
      </c>
      <c r="G274" s="127">
        <v>168750</v>
      </c>
      <c r="Q274" s="87" t="s">
        <v>152</v>
      </c>
      <c r="R274" s="122" t="s">
        <v>22</v>
      </c>
      <c r="S274" s="112">
        <v>2</v>
      </c>
      <c r="T274" s="128" t="s">
        <v>351</v>
      </c>
      <c r="U274" s="234">
        <v>900</v>
      </c>
    </row>
    <row r="275" spans="1:21" x14ac:dyDescent="0.25">
      <c r="A275" s="121" t="s">
        <v>153</v>
      </c>
      <c r="B275" s="122" t="s">
        <v>204</v>
      </c>
      <c r="C275" s="125">
        <v>1</v>
      </c>
      <c r="D275" s="171" t="s">
        <v>271</v>
      </c>
      <c r="E275" s="126">
        <v>8.1799999999999998E-3</v>
      </c>
      <c r="F275" s="127">
        <v>985</v>
      </c>
      <c r="G275" s="127">
        <v>94500</v>
      </c>
      <c r="Q275" s="87" t="s">
        <v>152</v>
      </c>
      <c r="R275" s="122" t="s">
        <v>179</v>
      </c>
      <c r="S275" s="112">
        <v>2</v>
      </c>
      <c r="T275" s="128" t="s">
        <v>351</v>
      </c>
      <c r="U275" s="234">
        <v>900</v>
      </c>
    </row>
    <row r="276" spans="1:21" x14ac:dyDescent="0.25">
      <c r="A276" s="121" t="s">
        <v>153</v>
      </c>
      <c r="B276" s="122" t="s">
        <v>172</v>
      </c>
      <c r="C276" s="125">
        <v>2</v>
      </c>
      <c r="D276" s="171" t="s">
        <v>269</v>
      </c>
      <c r="E276" s="126">
        <v>8.0000000000000002E-3</v>
      </c>
      <c r="F276" s="127">
        <v>1500</v>
      </c>
      <c r="G276" s="127">
        <v>149000</v>
      </c>
      <c r="Q276" s="87" t="s">
        <v>152</v>
      </c>
      <c r="R276" s="122" t="s">
        <v>116</v>
      </c>
      <c r="S276" s="112">
        <v>2</v>
      </c>
      <c r="T276" s="128" t="s">
        <v>351</v>
      </c>
      <c r="U276" s="234">
        <v>525</v>
      </c>
    </row>
    <row r="277" spans="1:21" x14ac:dyDescent="0.25">
      <c r="A277" s="121" t="s">
        <v>153</v>
      </c>
      <c r="B277" s="122" t="s">
        <v>174</v>
      </c>
      <c r="C277" s="125">
        <v>2</v>
      </c>
      <c r="D277" s="171" t="s">
        <v>269</v>
      </c>
      <c r="E277" s="126">
        <v>8.0000000000000002E-3</v>
      </c>
      <c r="F277" s="127">
        <v>1500</v>
      </c>
      <c r="G277" s="127">
        <v>273000</v>
      </c>
      <c r="Q277" s="87" t="s">
        <v>152</v>
      </c>
      <c r="R277" s="122" t="s">
        <v>192</v>
      </c>
      <c r="S277" s="112">
        <v>2</v>
      </c>
      <c r="T277" s="128" t="s">
        <v>351</v>
      </c>
      <c r="U277" s="234">
        <v>595</v>
      </c>
    </row>
    <row r="278" spans="1:21" x14ac:dyDescent="0.25">
      <c r="A278" s="121" t="s">
        <v>153</v>
      </c>
      <c r="B278" s="122" t="s">
        <v>119</v>
      </c>
      <c r="C278" s="125">
        <v>2</v>
      </c>
      <c r="D278" s="171" t="s">
        <v>269</v>
      </c>
      <c r="E278" s="126">
        <v>5.1999999999999998E-3</v>
      </c>
      <c r="F278" s="127">
        <v>3720</v>
      </c>
      <c r="G278" s="127">
        <v>78000</v>
      </c>
      <c r="Q278" s="87" t="s">
        <v>152</v>
      </c>
      <c r="R278" s="122" t="s">
        <v>203</v>
      </c>
      <c r="S278" s="112">
        <v>2</v>
      </c>
      <c r="T278" s="128" t="s">
        <v>351</v>
      </c>
      <c r="U278" s="234">
        <v>50.63</v>
      </c>
    </row>
    <row r="279" spans="1:21" x14ac:dyDescent="0.25">
      <c r="A279" s="121" t="s">
        <v>153</v>
      </c>
      <c r="B279" s="122" t="s">
        <v>24</v>
      </c>
      <c r="C279" s="125">
        <v>2</v>
      </c>
      <c r="D279" s="171" t="s">
        <v>269</v>
      </c>
      <c r="E279" s="126">
        <v>5.1200000000000004E-3</v>
      </c>
      <c r="F279" s="127">
        <v>3500</v>
      </c>
      <c r="G279" s="127">
        <v>105000</v>
      </c>
      <c r="Q279" s="87" t="s">
        <v>152</v>
      </c>
      <c r="R279" s="122" t="s">
        <v>211</v>
      </c>
      <c r="S279" s="112">
        <v>2</v>
      </c>
      <c r="T279" s="128" t="s">
        <v>351</v>
      </c>
      <c r="U279" s="234">
        <v>525</v>
      </c>
    </row>
    <row r="280" spans="1:21" x14ac:dyDescent="0.25">
      <c r="A280" s="121" t="s">
        <v>153</v>
      </c>
      <c r="B280" s="122" t="s">
        <v>212</v>
      </c>
      <c r="C280" s="125">
        <v>2</v>
      </c>
      <c r="D280" s="171" t="s">
        <v>269</v>
      </c>
      <c r="E280" s="126">
        <v>7.4999999999999997E-3</v>
      </c>
      <c r="F280" s="127">
        <v>5525</v>
      </c>
      <c r="G280" s="127">
        <v>150000</v>
      </c>
      <c r="Q280" s="87" t="s">
        <v>152</v>
      </c>
      <c r="R280" s="122" t="s">
        <v>222</v>
      </c>
      <c r="S280" s="112">
        <v>2</v>
      </c>
      <c r="T280" s="128" t="s">
        <v>351</v>
      </c>
      <c r="U280" s="234">
        <v>150</v>
      </c>
    </row>
    <row r="281" spans="1:21" x14ac:dyDescent="0.25">
      <c r="A281" s="121" t="s">
        <v>153</v>
      </c>
      <c r="B281" s="122" t="s">
        <v>217</v>
      </c>
      <c r="C281" s="125">
        <v>2</v>
      </c>
      <c r="D281" s="171" t="s">
        <v>269</v>
      </c>
      <c r="E281" s="126">
        <v>6.0000000000000001E-3</v>
      </c>
      <c r="F281" s="127">
        <v>1550</v>
      </c>
      <c r="G281" s="127">
        <v>99000</v>
      </c>
      <c r="Q281" s="87" t="s">
        <v>152</v>
      </c>
      <c r="R281" s="122" t="s">
        <v>216</v>
      </c>
      <c r="S281" s="112">
        <v>2</v>
      </c>
      <c r="T281" s="128" t="s">
        <v>351</v>
      </c>
      <c r="U281" s="234">
        <v>550</v>
      </c>
    </row>
    <row r="282" spans="1:21" x14ac:dyDescent="0.25">
      <c r="A282" s="121" t="s">
        <v>153</v>
      </c>
      <c r="B282" s="122" t="s">
        <v>218</v>
      </c>
      <c r="C282" s="125">
        <v>2</v>
      </c>
      <c r="D282" s="171" t="s">
        <v>269</v>
      </c>
      <c r="E282" s="126">
        <v>4.4999999999999997E-3</v>
      </c>
      <c r="F282" s="127">
        <v>9440</v>
      </c>
      <c r="G282" s="127">
        <v>112500</v>
      </c>
    </row>
    <row r="283" spans="1:21" x14ac:dyDescent="0.25">
      <c r="A283" s="121" t="s">
        <v>153</v>
      </c>
      <c r="B283" s="122" t="s">
        <v>187</v>
      </c>
      <c r="C283" s="125">
        <v>2</v>
      </c>
      <c r="D283" s="171" t="s">
        <v>269</v>
      </c>
      <c r="E283" s="126">
        <v>4.8999999999999998E-3</v>
      </c>
      <c r="F283" s="127">
        <v>580</v>
      </c>
      <c r="G283" s="127">
        <v>70000</v>
      </c>
    </row>
    <row r="284" spans="1:21" x14ac:dyDescent="0.25">
      <c r="A284" s="121" t="s">
        <v>153</v>
      </c>
      <c r="B284" s="122" t="s">
        <v>224</v>
      </c>
      <c r="C284" s="125">
        <v>2</v>
      </c>
      <c r="D284" s="171" t="s">
        <v>269</v>
      </c>
      <c r="E284" s="126">
        <v>7.3000000000000001E-3</v>
      </c>
      <c r="F284" s="127">
        <v>6900</v>
      </c>
      <c r="G284" s="127">
        <v>98550</v>
      </c>
    </row>
    <row r="285" spans="1:21" x14ac:dyDescent="0.25">
      <c r="A285" s="121" t="s">
        <v>153</v>
      </c>
      <c r="B285" s="122" t="s">
        <v>204</v>
      </c>
      <c r="C285" s="125">
        <v>2</v>
      </c>
      <c r="D285" s="171" t="s">
        <v>269</v>
      </c>
      <c r="E285" s="126">
        <v>5.1500000000000001E-3</v>
      </c>
      <c r="F285" s="127">
        <v>985</v>
      </c>
      <c r="G285" s="127">
        <v>82500</v>
      </c>
    </row>
    <row r="286" spans="1:21" x14ac:dyDescent="0.25">
      <c r="A286" s="121" t="s">
        <v>153</v>
      </c>
      <c r="B286" s="122" t="s">
        <v>172</v>
      </c>
      <c r="C286" s="125">
        <v>2</v>
      </c>
      <c r="D286" s="171" t="s">
        <v>270</v>
      </c>
      <c r="E286" s="126">
        <v>7.7000000000000002E-3</v>
      </c>
      <c r="F286" s="127">
        <v>1500</v>
      </c>
      <c r="G286" s="127">
        <v>139000</v>
      </c>
    </row>
    <row r="287" spans="1:21" x14ac:dyDescent="0.25">
      <c r="A287" s="121" t="s">
        <v>153</v>
      </c>
      <c r="B287" s="122" t="s">
        <v>174</v>
      </c>
      <c r="C287" s="125">
        <v>2</v>
      </c>
      <c r="D287" s="171" t="s">
        <v>270</v>
      </c>
      <c r="E287" s="126">
        <v>7.0000000000000001E-3</v>
      </c>
      <c r="F287" s="127">
        <v>1500</v>
      </c>
      <c r="G287" s="127">
        <v>252000</v>
      </c>
    </row>
    <row r="288" spans="1:21" x14ac:dyDescent="0.25">
      <c r="A288" s="121" t="s">
        <v>153</v>
      </c>
      <c r="B288" s="122" t="s">
        <v>119</v>
      </c>
      <c r="C288" s="125">
        <v>2</v>
      </c>
      <c r="D288" s="171" t="s">
        <v>270</v>
      </c>
      <c r="E288" s="126">
        <v>4.8999999999999998E-3</v>
      </c>
      <c r="F288" s="127">
        <v>3300</v>
      </c>
      <c r="G288" s="127">
        <v>73500</v>
      </c>
    </row>
    <row r="289" spans="1:7" x14ac:dyDescent="0.25">
      <c r="A289" s="121" t="s">
        <v>153</v>
      </c>
      <c r="B289" s="122" t="s">
        <v>24</v>
      </c>
      <c r="C289" s="125">
        <v>2</v>
      </c>
      <c r="D289" s="171" t="s">
        <v>270</v>
      </c>
      <c r="E289" s="126">
        <v>4.8599999999999997E-3</v>
      </c>
      <c r="F289" s="127">
        <v>3500</v>
      </c>
      <c r="G289" s="127">
        <v>100000</v>
      </c>
    </row>
    <row r="290" spans="1:7" x14ac:dyDescent="0.25">
      <c r="A290" s="121" t="s">
        <v>153</v>
      </c>
      <c r="B290" s="122" t="s">
        <v>212</v>
      </c>
      <c r="C290" s="125">
        <v>2</v>
      </c>
      <c r="D290" s="171" t="s">
        <v>270</v>
      </c>
      <c r="E290" s="126">
        <v>7.0000000000000001E-3</v>
      </c>
      <c r="F290" s="127">
        <v>5000</v>
      </c>
      <c r="G290" s="127">
        <v>140000</v>
      </c>
    </row>
    <row r="291" spans="1:7" x14ac:dyDescent="0.25">
      <c r="A291" s="121" t="s">
        <v>153</v>
      </c>
      <c r="B291" s="122" t="s">
        <v>217</v>
      </c>
      <c r="C291" s="125">
        <v>2</v>
      </c>
      <c r="D291" s="171" t="s">
        <v>270</v>
      </c>
      <c r="E291" s="126">
        <v>5.1999999999999998E-3</v>
      </c>
      <c r="F291" s="127">
        <v>1150</v>
      </c>
      <c r="G291" s="127">
        <v>77625</v>
      </c>
    </row>
    <row r="292" spans="1:7" x14ac:dyDescent="0.25">
      <c r="A292" s="121" t="s">
        <v>153</v>
      </c>
      <c r="B292" s="122" t="s">
        <v>218</v>
      </c>
      <c r="C292" s="125">
        <v>2</v>
      </c>
      <c r="D292" s="171" t="s">
        <v>270</v>
      </c>
      <c r="E292" s="126">
        <v>4.0000000000000001E-3</v>
      </c>
      <c r="F292" s="127">
        <v>8640</v>
      </c>
      <c r="G292" s="127">
        <v>100000</v>
      </c>
    </row>
    <row r="293" spans="1:7" x14ac:dyDescent="0.25">
      <c r="A293" s="121" t="s">
        <v>153</v>
      </c>
      <c r="B293" s="122" t="s">
        <v>187</v>
      </c>
      <c r="C293" s="125">
        <v>2</v>
      </c>
      <c r="D293" s="171" t="s">
        <v>270</v>
      </c>
      <c r="E293" s="126">
        <v>4.7999999999999996E-3</v>
      </c>
      <c r="F293" s="127">
        <v>580</v>
      </c>
      <c r="G293" s="127">
        <v>65500</v>
      </c>
    </row>
    <row r="294" spans="1:7" x14ac:dyDescent="0.25">
      <c r="A294" s="121" t="s">
        <v>153</v>
      </c>
      <c r="B294" s="122" t="s">
        <v>224</v>
      </c>
      <c r="C294" s="125">
        <v>2</v>
      </c>
      <c r="D294" s="171" t="s">
        <v>270</v>
      </c>
      <c r="E294" s="126">
        <v>6.6E-3</v>
      </c>
      <c r="F294" s="127">
        <v>6250</v>
      </c>
      <c r="G294" s="127">
        <v>89100</v>
      </c>
    </row>
    <row r="295" spans="1:7" x14ac:dyDescent="0.25">
      <c r="A295" s="121" t="s">
        <v>153</v>
      </c>
      <c r="B295" s="122" t="s">
        <v>204</v>
      </c>
      <c r="C295" s="125">
        <v>2</v>
      </c>
      <c r="D295" s="171" t="s">
        <v>270</v>
      </c>
      <c r="E295" s="126">
        <v>4.5900000000000003E-3</v>
      </c>
      <c r="F295" s="127">
        <v>985</v>
      </c>
      <c r="G295" s="127">
        <v>82500</v>
      </c>
    </row>
    <row r="296" spans="1:7" x14ac:dyDescent="0.25">
      <c r="A296" s="121" t="s">
        <v>153</v>
      </c>
      <c r="B296" s="122" t="s">
        <v>172</v>
      </c>
      <c r="C296" s="125">
        <v>2</v>
      </c>
      <c r="D296" s="171" t="s">
        <v>271</v>
      </c>
      <c r="E296" s="126">
        <v>8.8000000000000005E-3</v>
      </c>
      <c r="F296" s="127">
        <v>1600</v>
      </c>
      <c r="G296" s="127">
        <v>175000</v>
      </c>
    </row>
    <row r="297" spans="1:7" x14ac:dyDescent="0.25">
      <c r="A297" s="121" t="s">
        <v>153</v>
      </c>
      <c r="B297" s="122" t="s">
        <v>174</v>
      </c>
      <c r="C297" s="125">
        <v>2</v>
      </c>
      <c r="D297" s="171" t="s">
        <v>271</v>
      </c>
      <c r="E297" s="126">
        <v>7.0000000000000001E-3</v>
      </c>
      <c r="F297" s="127">
        <v>1500</v>
      </c>
      <c r="G297" s="127">
        <v>273000</v>
      </c>
    </row>
    <row r="298" spans="1:7" x14ac:dyDescent="0.25">
      <c r="A298" s="121" t="s">
        <v>153</v>
      </c>
      <c r="B298" s="122" t="s">
        <v>119</v>
      </c>
      <c r="C298" s="125">
        <v>2</v>
      </c>
      <c r="D298" s="171" t="s">
        <v>271</v>
      </c>
      <c r="E298" s="126">
        <v>9.7000000000000003E-3</v>
      </c>
      <c r="F298" s="127">
        <v>6900</v>
      </c>
      <c r="G298" s="127">
        <v>145500</v>
      </c>
    </row>
    <row r="299" spans="1:7" x14ac:dyDescent="0.25">
      <c r="A299" s="121" t="s">
        <v>153</v>
      </c>
      <c r="B299" s="122" t="s">
        <v>24</v>
      </c>
      <c r="C299" s="125">
        <v>2</v>
      </c>
      <c r="D299" s="171" t="s">
        <v>271</v>
      </c>
      <c r="E299" s="126">
        <v>9.5099999999999994E-3</v>
      </c>
      <c r="F299" s="127">
        <v>6000</v>
      </c>
      <c r="G299" s="127">
        <v>210000</v>
      </c>
    </row>
    <row r="300" spans="1:7" x14ac:dyDescent="0.25">
      <c r="A300" s="121" t="s">
        <v>153</v>
      </c>
      <c r="B300" s="122" t="s">
        <v>212</v>
      </c>
      <c r="C300" s="125">
        <v>2</v>
      </c>
      <c r="D300" s="171" t="s">
        <v>271</v>
      </c>
      <c r="E300" s="126">
        <v>7.4000000000000003E-3</v>
      </c>
      <c r="F300" s="127">
        <v>5625</v>
      </c>
      <c r="G300" s="127">
        <v>148000</v>
      </c>
    </row>
    <row r="301" spans="1:7" x14ac:dyDescent="0.25">
      <c r="A301" s="121" t="s">
        <v>153</v>
      </c>
      <c r="B301" s="122" t="s">
        <v>217</v>
      </c>
      <c r="C301" s="125">
        <v>2</v>
      </c>
      <c r="D301" s="171" t="s">
        <v>271</v>
      </c>
      <c r="E301" s="126">
        <v>6.0000000000000001E-3</v>
      </c>
      <c r="F301" s="127">
        <v>1950</v>
      </c>
      <c r="G301" s="127">
        <v>99500</v>
      </c>
    </row>
    <row r="302" spans="1:7" x14ac:dyDescent="0.25">
      <c r="A302" s="121" t="s">
        <v>153</v>
      </c>
      <c r="B302" s="122" t="s">
        <v>218</v>
      </c>
      <c r="C302" s="125">
        <v>2</v>
      </c>
      <c r="D302" s="171" t="s">
        <v>271</v>
      </c>
      <c r="E302" s="126">
        <v>8.5000000000000006E-3</v>
      </c>
      <c r="F302" s="127">
        <v>18080</v>
      </c>
      <c r="G302" s="127">
        <v>212500</v>
      </c>
    </row>
    <row r="303" spans="1:7" x14ac:dyDescent="0.25">
      <c r="A303" s="121" t="s">
        <v>153</v>
      </c>
      <c r="B303" s="122" t="s">
        <v>187</v>
      </c>
      <c r="C303" s="125">
        <v>2</v>
      </c>
      <c r="D303" s="171" t="s">
        <v>271</v>
      </c>
      <c r="E303" s="126">
        <v>1.32E-2</v>
      </c>
      <c r="F303" s="127">
        <v>1450</v>
      </c>
      <c r="G303" s="127">
        <v>198000</v>
      </c>
    </row>
    <row r="304" spans="1:7" x14ac:dyDescent="0.25">
      <c r="A304" s="121" t="s">
        <v>153</v>
      </c>
      <c r="B304" s="122" t="s">
        <v>224</v>
      </c>
      <c r="C304" s="125">
        <v>2</v>
      </c>
      <c r="D304" s="171" t="s">
        <v>271</v>
      </c>
      <c r="E304" s="126">
        <v>1.2500000000000001E-2</v>
      </c>
      <c r="F304" s="127">
        <v>11780</v>
      </c>
      <c r="G304" s="127">
        <v>168750</v>
      </c>
    </row>
    <row r="305" spans="1:7" x14ac:dyDescent="0.25">
      <c r="A305" s="121" t="s">
        <v>153</v>
      </c>
      <c r="B305" s="122" t="s">
        <v>204</v>
      </c>
      <c r="C305" s="125">
        <v>2</v>
      </c>
      <c r="D305" s="171" t="s">
        <v>271</v>
      </c>
      <c r="E305" s="126">
        <v>7.11E-3</v>
      </c>
      <c r="F305" s="127">
        <v>985</v>
      </c>
      <c r="G305" s="127">
        <v>94500</v>
      </c>
    </row>
    <row r="306" spans="1:7" x14ac:dyDescent="0.25">
      <c r="A306" s="121" t="s">
        <v>154</v>
      </c>
      <c r="B306" s="122" t="s">
        <v>174</v>
      </c>
      <c r="C306" s="125">
        <v>1</v>
      </c>
      <c r="D306" s="171" t="s">
        <v>269</v>
      </c>
      <c r="E306" s="126">
        <v>8.9999999999999993E-3</v>
      </c>
      <c r="F306" s="127">
        <v>1500</v>
      </c>
      <c r="G306" s="127">
        <v>273000</v>
      </c>
    </row>
    <row r="307" spans="1:7" x14ac:dyDescent="0.25">
      <c r="A307" s="121" t="s">
        <v>154</v>
      </c>
      <c r="B307" s="122" t="s">
        <v>119</v>
      </c>
      <c r="C307" s="125">
        <v>1</v>
      </c>
      <c r="D307" s="171" t="s">
        <v>269</v>
      </c>
      <c r="E307" s="126">
        <v>7.7000000000000002E-3</v>
      </c>
      <c r="F307" s="127">
        <v>4620</v>
      </c>
      <c r="G307" s="127">
        <v>87000</v>
      </c>
    </row>
    <row r="308" spans="1:7" x14ac:dyDescent="0.25">
      <c r="A308" s="121" t="s">
        <v>154</v>
      </c>
      <c r="B308" s="122" t="s">
        <v>172</v>
      </c>
      <c r="C308" s="125">
        <v>1</v>
      </c>
      <c r="D308" s="171" t="s">
        <v>269</v>
      </c>
      <c r="E308" s="126">
        <v>8.5000000000000006E-3</v>
      </c>
      <c r="F308" s="127">
        <v>1500</v>
      </c>
      <c r="G308" s="127">
        <v>149000</v>
      </c>
    </row>
    <row r="309" spans="1:7" x14ac:dyDescent="0.25">
      <c r="A309" s="121" t="s">
        <v>154</v>
      </c>
      <c r="B309" s="128" t="s">
        <v>24</v>
      </c>
      <c r="C309" s="125">
        <v>1</v>
      </c>
      <c r="D309" s="171" t="s">
        <v>269</v>
      </c>
      <c r="E309" s="126">
        <v>5.8999999999999999E-3</v>
      </c>
      <c r="F309" s="127">
        <v>3500</v>
      </c>
      <c r="G309" s="127">
        <v>105000</v>
      </c>
    </row>
    <row r="310" spans="1:7" x14ac:dyDescent="0.25">
      <c r="A310" s="121" t="s">
        <v>154</v>
      </c>
      <c r="B310" s="122" t="s">
        <v>212</v>
      </c>
      <c r="C310" s="125">
        <v>1</v>
      </c>
      <c r="D310" s="171" t="s">
        <v>269</v>
      </c>
      <c r="E310" s="126">
        <v>9.1000000000000004E-3</v>
      </c>
      <c r="F310" s="127">
        <v>5625</v>
      </c>
      <c r="G310" s="127">
        <v>152000</v>
      </c>
    </row>
    <row r="311" spans="1:7" x14ac:dyDescent="0.25">
      <c r="A311" s="121" t="s">
        <v>154</v>
      </c>
      <c r="B311" s="122" t="s">
        <v>217</v>
      </c>
      <c r="C311" s="125">
        <v>1</v>
      </c>
      <c r="D311" s="171" t="s">
        <v>269</v>
      </c>
      <c r="E311" s="126">
        <v>7.1999999999999998E-3</v>
      </c>
      <c r="F311" s="127">
        <v>1550</v>
      </c>
      <c r="G311" s="127">
        <v>99000</v>
      </c>
    </row>
    <row r="312" spans="1:7" x14ac:dyDescent="0.25">
      <c r="A312" s="121" t="s">
        <v>154</v>
      </c>
      <c r="B312" s="122" t="s">
        <v>218</v>
      </c>
      <c r="C312" s="125">
        <v>1</v>
      </c>
      <c r="D312" s="171" t="s">
        <v>269</v>
      </c>
      <c r="E312" s="126">
        <v>5.8999999999999999E-3</v>
      </c>
      <c r="F312" s="127">
        <v>9440</v>
      </c>
      <c r="G312" s="127">
        <v>110000</v>
      </c>
    </row>
    <row r="313" spans="1:7" x14ac:dyDescent="0.25">
      <c r="A313" s="121" t="s">
        <v>154</v>
      </c>
      <c r="B313" s="122" t="s">
        <v>187</v>
      </c>
      <c r="C313" s="125">
        <v>1</v>
      </c>
      <c r="D313" s="171" t="s">
        <v>269</v>
      </c>
      <c r="E313" s="126">
        <v>6.4999999999999997E-3</v>
      </c>
      <c r="F313" s="127">
        <v>650</v>
      </c>
      <c r="G313" s="127">
        <v>75000</v>
      </c>
    </row>
    <row r="314" spans="1:7" x14ac:dyDescent="0.25">
      <c r="A314" s="121" t="s">
        <v>154</v>
      </c>
      <c r="B314" s="122" t="s">
        <v>224</v>
      </c>
      <c r="C314" s="125">
        <v>1</v>
      </c>
      <c r="D314" s="171" t="s">
        <v>269</v>
      </c>
      <c r="E314" s="126">
        <v>8.0000000000000002E-3</v>
      </c>
      <c r="F314" s="127">
        <v>6900</v>
      </c>
      <c r="G314" s="127">
        <v>95850</v>
      </c>
    </row>
    <row r="315" spans="1:7" x14ac:dyDescent="0.25">
      <c r="A315" s="121" t="s">
        <v>154</v>
      </c>
      <c r="B315" s="122" t="s">
        <v>204</v>
      </c>
      <c r="C315" s="125">
        <v>1</v>
      </c>
      <c r="D315" s="171" t="s">
        <v>269</v>
      </c>
      <c r="E315" s="126">
        <v>5.9199999999999999E-3</v>
      </c>
      <c r="F315" s="127">
        <v>985</v>
      </c>
      <c r="G315" s="127">
        <v>82500</v>
      </c>
    </row>
    <row r="316" spans="1:7" x14ac:dyDescent="0.25">
      <c r="A316" s="121" t="s">
        <v>154</v>
      </c>
      <c r="B316" s="122" t="s">
        <v>174</v>
      </c>
      <c r="C316" s="125">
        <v>1</v>
      </c>
      <c r="D316" s="171" t="s">
        <v>270</v>
      </c>
      <c r="E316" s="126">
        <v>8.0000000000000002E-3</v>
      </c>
      <c r="F316" s="127">
        <v>1500</v>
      </c>
      <c r="G316" s="127">
        <v>252000</v>
      </c>
    </row>
    <row r="317" spans="1:7" x14ac:dyDescent="0.25">
      <c r="A317" s="121" t="s">
        <v>154</v>
      </c>
      <c r="B317" s="122" t="s">
        <v>119</v>
      </c>
      <c r="C317" s="125">
        <v>1</v>
      </c>
      <c r="D317" s="171" t="s">
        <v>270</v>
      </c>
      <c r="E317" s="126">
        <v>7.0000000000000001E-3</v>
      </c>
      <c r="F317" s="127">
        <v>4200</v>
      </c>
      <c r="G317" s="127">
        <v>82500</v>
      </c>
    </row>
    <row r="318" spans="1:7" x14ac:dyDescent="0.25">
      <c r="A318" s="121" t="s">
        <v>154</v>
      </c>
      <c r="B318" s="122" t="s">
        <v>172</v>
      </c>
      <c r="C318" s="125">
        <v>1</v>
      </c>
      <c r="D318" s="171" t="s">
        <v>270</v>
      </c>
      <c r="E318" s="126">
        <v>8.0000000000000002E-3</v>
      </c>
      <c r="F318" s="127">
        <v>1500</v>
      </c>
      <c r="G318" s="127">
        <v>139000</v>
      </c>
    </row>
    <row r="319" spans="1:7" x14ac:dyDescent="0.25">
      <c r="A319" s="121" t="s">
        <v>154</v>
      </c>
      <c r="B319" s="128" t="s">
        <v>24</v>
      </c>
      <c r="C319" s="125">
        <v>1</v>
      </c>
      <c r="D319" s="171" t="s">
        <v>270</v>
      </c>
      <c r="E319" s="126">
        <v>5.4999999999999997E-3</v>
      </c>
      <c r="F319" s="127">
        <v>3500</v>
      </c>
      <c r="G319" s="127">
        <v>100000</v>
      </c>
    </row>
    <row r="320" spans="1:7" x14ac:dyDescent="0.25">
      <c r="A320" s="121" t="s">
        <v>154</v>
      </c>
      <c r="B320" s="122" t="s">
        <v>212</v>
      </c>
      <c r="C320" s="125">
        <v>1</v>
      </c>
      <c r="D320" s="171" t="s">
        <v>270</v>
      </c>
      <c r="E320" s="126">
        <v>8.6E-3</v>
      </c>
      <c r="F320" s="127">
        <v>5000</v>
      </c>
      <c r="G320" s="127">
        <v>142000</v>
      </c>
    </row>
    <row r="321" spans="1:7" x14ac:dyDescent="0.25">
      <c r="A321" s="121" t="s">
        <v>154</v>
      </c>
      <c r="B321" s="122" t="s">
        <v>217</v>
      </c>
      <c r="C321" s="125">
        <v>1</v>
      </c>
      <c r="D321" s="171" t="s">
        <v>270</v>
      </c>
      <c r="E321" s="126">
        <v>6.3E-3</v>
      </c>
      <c r="F321" s="127">
        <v>1150</v>
      </c>
      <c r="G321" s="127">
        <v>77625</v>
      </c>
    </row>
    <row r="322" spans="1:7" x14ac:dyDescent="0.25">
      <c r="A322" s="121" t="s">
        <v>154</v>
      </c>
      <c r="B322" s="122" t="s">
        <v>218</v>
      </c>
      <c r="C322" s="125">
        <v>1</v>
      </c>
      <c r="D322" s="171" t="s">
        <v>270</v>
      </c>
      <c r="E322" s="126">
        <v>5.4000000000000003E-3</v>
      </c>
      <c r="F322" s="127">
        <v>8640</v>
      </c>
      <c r="G322" s="127">
        <v>97500</v>
      </c>
    </row>
    <row r="323" spans="1:7" x14ac:dyDescent="0.25">
      <c r="A323" s="121" t="s">
        <v>154</v>
      </c>
      <c r="B323" s="122" t="s">
        <v>187</v>
      </c>
      <c r="C323" s="125">
        <v>1</v>
      </c>
      <c r="D323" s="171" t="s">
        <v>270</v>
      </c>
      <c r="E323" s="126">
        <v>6.4000000000000003E-3</v>
      </c>
      <c r="F323" s="127">
        <v>650</v>
      </c>
      <c r="G323" s="127">
        <v>70000</v>
      </c>
    </row>
    <row r="324" spans="1:7" x14ac:dyDescent="0.25">
      <c r="A324" s="121" t="s">
        <v>154</v>
      </c>
      <c r="B324" s="122" t="s">
        <v>224</v>
      </c>
      <c r="C324" s="125">
        <v>1</v>
      </c>
      <c r="D324" s="171" t="s">
        <v>270</v>
      </c>
      <c r="E324" s="126">
        <v>7.3000000000000001E-3</v>
      </c>
      <c r="F324" s="127">
        <v>6300</v>
      </c>
      <c r="G324" s="127">
        <v>87750</v>
      </c>
    </row>
    <row r="325" spans="1:7" x14ac:dyDescent="0.25">
      <c r="A325" s="121" t="s">
        <v>154</v>
      </c>
      <c r="B325" s="122" t="s">
        <v>204</v>
      </c>
      <c r="C325" s="125">
        <v>1</v>
      </c>
      <c r="D325" s="171" t="s">
        <v>270</v>
      </c>
      <c r="E325" s="126">
        <v>5.1599999999999997E-3</v>
      </c>
      <c r="F325" s="127">
        <v>985</v>
      </c>
      <c r="G325" s="127">
        <v>82500</v>
      </c>
    </row>
    <row r="326" spans="1:7" x14ac:dyDescent="0.25">
      <c r="A326" s="121" t="s">
        <v>154</v>
      </c>
      <c r="B326" s="122" t="s">
        <v>174</v>
      </c>
      <c r="C326" s="125">
        <v>1</v>
      </c>
      <c r="D326" s="171" t="s">
        <v>271</v>
      </c>
      <c r="E326" s="126">
        <v>7.4999999999999997E-3</v>
      </c>
      <c r="F326" s="127">
        <v>1500</v>
      </c>
      <c r="G326" s="127">
        <v>273000</v>
      </c>
    </row>
    <row r="327" spans="1:7" x14ac:dyDescent="0.25">
      <c r="A327" s="121" t="s">
        <v>154</v>
      </c>
      <c r="B327" s="122" t="s">
        <v>119</v>
      </c>
      <c r="C327" s="125">
        <v>1</v>
      </c>
      <c r="D327" s="171" t="s">
        <v>271</v>
      </c>
      <c r="E327" s="126">
        <v>1.4200000000000001E-2</v>
      </c>
      <c r="F327" s="127">
        <v>8520</v>
      </c>
      <c r="G327" s="127">
        <v>162000</v>
      </c>
    </row>
    <row r="328" spans="1:7" x14ac:dyDescent="0.25">
      <c r="A328" s="121" t="s">
        <v>154</v>
      </c>
      <c r="B328" s="122" t="s">
        <v>172</v>
      </c>
      <c r="C328" s="125">
        <v>1</v>
      </c>
      <c r="D328" s="171" t="s">
        <v>271</v>
      </c>
      <c r="E328" s="126">
        <v>9.4999999999999998E-3</v>
      </c>
      <c r="F328" s="127">
        <v>1600</v>
      </c>
      <c r="G328" s="127">
        <v>175000</v>
      </c>
    </row>
    <row r="329" spans="1:7" x14ac:dyDescent="0.25">
      <c r="A329" s="121" t="s">
        <v>154</v>
      </c>
      <c r="B329" s="128" t="s">
        <v>24</v>
      </c>
      <c r="C329" s="125">
        <v>1</v>
      </c>
      <c r="D329" s="171" t="s">
        <v>271</v>
      </c>
      <c r="E329" s="126">
        <v>1.06E-2</v>
      </c>
      <c r="F329" s="127">
        <v>6000</v>
      </c>
      <c r="G329" s="127">
        <v>210000</v>
      </c>
    </row>
    <row r="330" spans="1:7" x14ac:dyDescent="0.25">
      <c r="A330" s="121" t="s">
        <v>154</v>
      </c>
      <c r="B330" s="122" t="s">
        <v>212</v>
      </c>
      <c r="C330" s="125">
        <v>1</v>
      </c>
      <c r="D330" s="171" t="s">
        <v>271</v>
      </c>
      <c r="E330" s="126">
        <v>9.1000000000000004E-3</v>
      </c>
      <c r="F330" s="127">
        <v>5625</v>
      </c>
      <c r="G330" s="127">
        <v>150000</v>
      </c>
    </row>
    <row r="331" spans="1:7" x14ac:dyDescent="0.25">
      <c r="A331" s="121" t="s">
        <v>154</v>
      </c>
      <c r="B331" s="122" t="s">
        <v>217</v>
      </c>
      <c r="C331" s="125">
        <v>1</v>
      </c>
      <c r="D331" s="171" t="s">
        <v>271</v>
      </c>
      <c r="E331" s="126">
        <v>7.1999999999999998E-3</v>
      </c>
      <c r="F331" s="127">
        <v>1950</v>
      </c>
      <c r="G331" s="127">
        <v>99500</v>
      </c>
    </row>
    <row r="332" spans="1:7" x14ac:dyDescent="0.25">
      <c r="A332" s="121" t="s">
        <v>154</v>
      </c>
      <c r="B332" s="122" t="s">
        <v>218</v>
      </c>
      <c r="C332" s="125">
        <v>1</v>
      </c>
      <c r="D332" s="171" t="s">
        <v>271</v>
      </c>
      <c r="E332" s="126">
        <v>1.1299999999999999E-2</v>
      </c>
      <c r="F332" s="127">
        <v>18080</v>
      </c>
      <c r="G332" s="127">
        <v>210000</v>
      </c>
    </row>
    <row r="333" spans="1:7" x14ac:dyDescent="0.25">
      <c r="A333" s="121" t="s">
        <v>154</v>
      </c>
      <c r="B333" s="122" t="s">
        <v>187</v>
      </c>
      <c r="C333" s="125">
        <v>1</v>
      </c>
      <c r="D333" s="171" t="s">
        <v>271</v>
      </c>
      <c r="E333" s="126">
        <v>1.55E-2</v>
      </c>
      <c r="F333" s="127">
        <v>1550</v>
      </c>
      <c r="G333" s="127">
        <v>213000</v>
      </c>
    </row>
    <row r="334" spans="1:7" x14ac:dyDescent="0.25">
      <c r="A334" s="121" t="s">
        <v>154</v>
      </c>
      <c r="B334" s="122" t="s">
        <v>224</v>
      </c>
      <c r="C334" s="125">
        <v>1</v>
      </c>
      <c r="D334" s="171" t="s">
        <v>271</v>
      </c>
      <c r="E334" s="126">
        <v>1.4200000000000001E-2</v>
      </c>
      <c r="F334" s="127">
        <v>12250</v>
      </c>
      <c r="G334" s="127">
        <v>171450</v>
      </c>
    </row>
    <row r="335" spans="1:7" x14ac:dyDescent="0.25">
      <c r="A335" s="121" t="s">
        <v>154</v>
      </c>
      <c r="B335" s="122" t="s">
        <v>204</v>
      </c>
      <c r="C335" s="125">
        <v>1</v>
      </c>
      <c r="D335" s="171" t="s">
        <v>271</v>
      </c>
      <c r="E335" s="126">
        <v>8.1799999999999998E-3</v>
      </c>
      <c r="F335" s="127">
        <v>985</v>
      </c>
      <c r="G335" s="127">
        <v>94500</v>
      </c>
    </row>
    <row r="336" spans="1:7" x14ac:dyDescent="0.25">
      <c r="A336" s="121" t="s">
        <v>154</v>
      </c>
      <c r="B336" s="122" t="s">
        <v>174</v>
      </c>
      <c r="C336" s="125">
        <v>2</v>
      </c>
      <c r="D336" s="171" t="s">
        <v>269</v>
      </c>
      <c r="E336" s="126">
        <v>8.0000000000000002E-3</v>
      </c>
      <c r="F336" s="127">
        <v>1500</v>
      </c>
      <c r="G336" s="127">
        <v>273000</v>
      </c>
    </row>
    <row r="337" spans="1:7" x14ac:dyDescent="0.25">
      <c r="A337" s="121" t="s">
        <v>154</v>
      </c>
      <c r="B337" s="122" t="s">
        <v>119</v>
      </c>
      <c r="C337" s="125">
        <v>2</v>
      </c>
      <c r="D337" s="171" t="s">
        <v>269</v>
      </c>
      <c r="E337" s="126">
        <v>5.7999999999999996E-3</v>
      </c>
      <c r="F337" s="127">
        <v>8520</v>
      </c>
      <c r="G337" s="127">
        <v>87000</v>
      </c>
    </row>
    <row r="338" spans="1:7" x14ac:dyDescent="0.25">
      <c r="A338" s="121" t="s">
        <v>154</v>
      </c>
      <c r="B338" s="122" t="s">
        <v>172</v>
      </c>
      <c r="C338" s="125">
        <v>2</v>
      </c>
      <c r="D338" s="171" t="s">
        <v>269</v>
      </c>
      <c r="E338" s="126">
        <v>8.0000000000000002E-3</v>
      </c>
      <c r="F338" s="127">
        <v>1500</v>
      </c>
      <c r="G338" s="127">
        <v>149000</v>
      </c>
    </row>
    <row r="339" spans="1:7" x14ac:dyDescent="0.25">
      <c r="A339" s="121" t="s">
        <v>154</v>
      </c>
      <c r="B339" s="128" t="s">
        <v>24</v>
      </c>
      <c r="C339" s="125">
        <v>2</v>
      </c>
      <c r="D339" s="171" t="s">
        <v>269</v>
      </c>
      <c r="E339" s="126">
        <v>5.1999999999999998E-3</v>
      </c>
      <c r="F339" s="127">
        <v>6000</v>
      </c>
      <c r="G339" s="127">
        <v>105000</v>
      </c>
    </row>
    <row r="340" spans="1:7" x14ac:dyDescent="0.25">
      <c r="A340" s="121" t="s">
        <v>154</v>
      </c>
      <c r="B340" s="122" t="s">
        <v>212</v>
      </c>
      <c r="C340" s="125">
        <v>2</v>
      </c>
      <c r="D340" s="171" t="s">
        <v>269</v>
      </c>
      <c r="E340" s="126">
        <v>7.6E-3</v>
      </c>
      <c r="F340" s="127">
        <v>5625</v>
      </c>
      <c r="G340" s="127">
        <v>152000</v>
      </c>
    </row>
    <row r="341" spans="1:7" x14ac:dyDescent="0.25">
      <c r="A341" s="121" t="s">
        <v>154</v>
      </c>
      <c r="B341" s="122" t="s">
        <v>217</v>
      </c>
      <c r="C341" s="125">
        <v>2</v>
      </c>
      <c r="D341" s="171" t="s">
        <v>269</v>
      </c>
      <c r="E341" s="126">
        <v>6.0000000000000001E-3</v>
      </c>
      <c r="F341" s="127">
        <v>1950</v>
      </c>
      <c r="G341" s="127">
        <v>99000</v>
      </c>
    </row>
    <row r="342" spans="1:7" x14ac:dyDescent="0.25">
      <c r="A342" s="121" t="s">
        <v>154</v>
      </c>
      <c r="B342" s="122" t="s">
        <v>218</v>
      </c>
      <c r="C342" s="125">
        <v>2</v>
      </c>
      <c r="D342" s="171" t="s">
        <v>269</v>
      </c>
      <c r="E342" s="126">
        <v>4.4000000000000003E-3</v>
      </c>
      <c r="F342" s="127">
        <v>18080</v>
      </c>
      <c r="G342" s="127">
        <v>110000</v>
      </c>
    </row>
    <row r="343" spans="1:7" x14ac:dyDescent="0.25">
      <c r="A343" s="121" t="s">
        <v>154</v>
      </c>
      <c r="B343" s="122" t="s">
        <v>187</v>
      </c>
      <c r="C343" s="125">
        <v>2</v>
      </c>
      <c r="D343" s="171" t="s">
        <v>269</v>
      </c>
      <c r="E343" s="126">
        <v>5.1999999999999998E-3</v>
      </c>
      <c r="F343" s="127">
        <v>1550</v>
      </c>
      <c r="G343" s="127">
        <v>75000</v>
      </c>
    </row>
    <row r="344" spans="1:7" x14ac:dyDescent="0.25">
      <c r="A344" s="121" t="s">
        <v>154</v>
      </c>
      <c r="B344" s="122" t="s">
        <v>224</v>
      </c>
      <c r="C344" s="125">
        <v>2</v>
      </c>
      <c r="D344" s="171" t="s">
        <v>269</v>
      </c>
      <c r="E344" s="126">
        <v>7.1000000000000004E-3</v>
      </c>
      <c r="F344" s="127">
        <v>12250</v>
      </c>
      <c r="G344" s="127">
        <v>95850</v>
      </c>
    </row>
    <row r="345" spans="1:7" x14ac:dyDescent="0.25">
      <c r="A345" s="121" t="s">
        <v>154</v>
      </c>
      <c r="B345" s="122" t="s">
        <v>204</v>
      </c>
      <c r="C345" s="125">
        <v>2</v>
      </c>
      <c r="D345" s="171" t="s">
        <v>269</v>
      </c>
      <c r="E345" s="126">
        <v>5.1500000000000001E-3</v>
      </c>
      <c r="F345" s="127">
        <v>985</v>
      </c>
      <c r="G345" s="127">
        <v>82500</v>
      </c>
    </row>
    <row r="346" spans="1:7" x14ac:dyDescent="0.25">
      <c r="A346" s="121" t="s">
        <v>154</v>
      </c>
      <c r="B346" s="122" t="s">
        <v>174</v>
      </c>
      <c r="C346" s="125">
        <v>2</v>
      </c>
      <c r="D346" s="171" t="s">
        <v>270</v>
      </c>
      <c r="E346" s="126">
        <v>7.0000000000000001E-3</v>
      </c>
      <c r="F346" s="127">
        <v>1500</v>
      </c>
      <c r="G346" s="127">
        <v>252000</v>
      </c>
    </row>
    <row r="347" spans="1:7" x14ac:dyDescent="0.25">
      <c r="A347" s="121" t="s">
        <v>154</v>
      </c>
      <c r="B347" s="122" t="s">
        <v>119</v>
      </c>
      <c r="C347" s="125">
        <v>2</v>
      </c>
      <c r="D347" s="171" t="s">
        <v>270</v>
      </c>
      <c r="E347" s="126">
        <v>5.4999999999999997E-3</v>
      </c>
      <c r="F347" s="127">
        <v>8520</v>
      </c>
      <c r="G347" s="127">
        <v>82500</v>
      </c>
    </row>
    <row r="348" spans="1:7" x14ac:dyDescent="0.25">
      <c r="A348" s="121" t="s">
        <v>154</v>
      </c>
      <c r="B348" s="122" t="s">
        <v>172</v>
      </c>
      <c r="C348" s="125">
        <v>2</v>
      </c>
      <c r="D348" s="171" t="s">
        <v>270</v>
      </c>
      <c r="E348" s="126">
        <v>7.7000000000000002E-3</v>
      </c>
      <c r="F348" s="127">
        <v>1500</v>
      </c>
      <c r="G348" s="127">
        <v>139000</v>
      </c>
    </row>
    <row r="349" spans="1:7" x14ac:dyDescent="0.25">
      <c r="A349" s="121" t="s">
        <v>154</v>
      </c>
      <c r="B349" s="128" t="s">
        <v>24</v>
      </c>
      <c r="C349" s="125">
        <v>2</v>
      </c>
      <c r="D349" s="171" t="s">
        <v>270</v>
      </c>
      <c r="E349" s="126">
        <v>4.9500000000000004E-3</v>
      </c>
      <c r="F349" s="127">
        <v>6000</v>
      </c>
      <c r="G349" s="127">
        <v>100000</v>
      </c>
    </row>
    <row r="350" spans="1:7" x14ac:dyDescent="0.25">
      <c r="A350" s="121" t="s">
        <v>154</v>
      </c>
      <c r="B350" s="122" t="s">
        <v>212</v>
      </c>
      <c r="C350" s="125">
        <v>2</v>
      </c>
      <c r="D350" s="171" t="s">
        <v>270</v>
      </c>
      <c r="E350" s="126">
        <v>7.1000000000000004E-3</v>
      </c>
      <c r="F350" s="127">
        <v>5625</v>
      </c>
      <c r="G350" s="127">
        <v>142000</v>
      </c>
    </row>
    <row r="351" spans="1:7" x14ac:dyDescent="0.25">
      <c r="A351" s="121" t="s">
        <v>154</v>
      </c>
      <c r="B351" s="122" t="s">
        <v>217</v>
      </c>
      <c r="C351" s="125">
        <v>2</v>
      </c>
      <c r="D351" s="171" t="s">
        <v>270</v>
      </c>
      <c r="E351" s="126">
        <v>5.1999999999999998E-3</v>
      </c>
      <c r="F351" s="127">
        <v>1950</v>
      </c>
      <c r="G351" s="127">
        <v>77625</v>
      </c>
    </row>
    <row r="352" spans="1:7" x14ac:dyDescent="0.25">
      <c r="A352" s="121" t="s">
        <v>154</v>
      </c>
      <c r="B352" s="122" t="s">
        <v>218</v>
      </c>
      <c r="C352" s="125">
        <v>2</v>
      </c>
      <c r="D352" s="171" t="s">
        <v>270</v>
      </c>
      <c r="E352" s="126">
        <v>3.8999999999999998E-3</v>
      </c>
      <c r="F352" s="127">
        <v>18080</v>
      </c>
      <c r="G352" s="127">
        <v>97500</v>
      </c>
    </row>
    <row r="353" spans="1:7" x14ac:dyDescent="0.25">
      <c r="A353" s="121" t="s">
        <v>154</v>
      </c>
      <c r="B353" s="122" t="s">
        <v>187</v>
      </c>
      <c r="C353" s="125">
        <v>2</v>
      </c>
      <c r="D353" s="171" t="s">
        <v>270</v>
      </c>
      <c r="E353" s="126">
        <v>5.1000000000000004E-3</v>
      </c>
      <c r="F353" s="127">
        <v>1550</v>
      </c>
      <c r="G353" s="127">
        <v>70000</v>
      </c>
    </row>
    <row r="354" spans="1:7" x14ac:dyDescent="0.25">
      <c r="A354" s="121" t="s">
        <v>154</v>
      </c>
      <c r="B354" s="122" t="s">
        <v>224</v>
      </c>
      <c r="C354" s="125">
        <v>2</v>
      </c>
      <c r="D354" s="171" t="s">
        <v>270</v>
      </c>
      <c r="E354" s="126">
        <v>6.4999999999999997E-3</v>
      </c>
      <c r="F354" s="127">
        <v>12250</v>
      </c>
      <c r="G354" s="127">
        <v>87750</v>
      </c>
    </row>
    <row r="355" spans="1:7" x14ac:dyDescent="0.25">
      <c r="A355" s="121" t="s">
        <v>154</v>
      </c>
      <c r="B355" s="122" t="s">
        <v>204</v>
      </c>
      <c r="C355" s="125">
        <v>2</v>
      </c>
      <c r="D355" s="171" t="s">
        <v>270</v>
      </c>
      <c r="E355" s="126">
        <v>4.5900000000000003E-3</v>
      </c>
      <c r="F355" s="127">
        <v>985</v>
      </c>
      <c r="G355" s="127">
        <v>82500</v>
      </c>
    </row>
    <row r="356" spans="1:7" x14ac:dyDescent="0.25">
      <c r="A356" s="121" t="s">
        <v>154</v>
      </c>
      <c r="B356" s="122" t="s">
        <v>174</v>
      </c>
      <c r="C356" s="125">
        <v>2</v>
      </c>
      <c r="D356" s="171" t="s">
        <v>271</v>
      </c>
      <c r="E356" s="126">
        <v>7.0000000000000001E-3</v>
      </c>
      <c r="F356" s="127">
        <v>1500</v>
      </c>
      <c r="G356" s="127">
        <v>273000</v>
      </c>
    </row>
    <row r="357" spans="1:7" x14ac:dyDescent="0.25">
      <c r="A357" s="121" t="s">
        <v>154</v>
      </c>
      <c r="B357" s="122" t="s">
        <v>119</v>
      </c>
      <c r="C357" s="125">
        <v>2</v>
      </c>
      <c r="D357" s="171" t="s">
        <v>271</v>
      </c>
      <c r="E357" s="126">
        <v>1.0800000000000001E-2</v>
      </c>
      <c r="F357" s="127">
        <v>8520</v>
      </c>
      <c r="G357" s="127">
        <v>162000</v>
      </c>
    </row>
    <row r="358" spans="1:7" x14ac:dyDescent="0.25">
      <c r="A358" s="121" t="s">
        <v>154</v>
      </c>
      <c r="B358" s="122" t="s">
        <v>172</v>
      </c>
      <c r="C358" s="125">
        <v>2</v>
      </c>
      <c r="D358" s="171" t="s">
        <v>271</v>
      </c>
      <c r="E358" s="126">
        <v>8.8000000000000005E-3</v>
      </c>
      <c r="F358" s="127">
        <v>1600</v>
      </c>
      <c r="G358" s="127">
        <v>175000</v>
      </c>
    </row>
    <row r="359" spans="1:7" x14ac:dyDescent="0.25">
      <c r="A359" s="121" t="s">
        <v>154</v>
      </c>
      <c r="B359" s="128" t="s">
        <v>24</v>
      </c>
      <c r="C359" s="125">
        <v>2</v>
      </c>
      <c r="D359" s="171" t="s">
        <v>271</v>
      </c>
      <c r="E359" s="126">
        <v>9.6100000000000005E-3</v>
      </c>
      <c r="F359" s="127">
        <v>6000</v>
      </c>
      <c r="G359" s="127">
        <v>210000</v>
      </c>
    </row>
    <row r="360" spans="1:7" x14ac:dyDescent="0.25">
      <c r="A360" s="121" t="s">
        <v>154</v>
      </c>
      <c r="B360" s="122" t="s">
        <v>212</v>
      </c>
      <c r="C360" s="125">
        <v>2</v>
      </c>
      <c r="D360" s="171" t="s">
        <v>271</v>
      </c>
      <c r="E360" s="126">
        <v>7.4999999999999997E-3</v>
      </c>
      <c r="F360" s="127">
        <v>5625</v>
      </c>
      <c r="G360" s="127">
        <v>150000</v>
      </c>
    </row>
    <row r="361" spans="1:7" x14ac:dyDescent="0.25">
      <c r="A361" s="121" t="s">
        <v>154</v>
      </c>
      <c r="B361" s="122" t="s">
        <v>217</v>
      </c>
      <c r="C361" s="125">
        <v>2</v>
      </c>
      <c r="D361" s="171" t="s">
        <v>271</v>
      </c>
      <c r="E361" s="126">
        <v>6.0000000000000001E-3</v>
      </c>
      <c r="F361" s="127">
        <v>1950</v>
      </c>
      <c r="G361" s="127">
        <v>99500</v>
      </c>
    </row>
    <row r="362" spans="1:7" x14ac:dyDescent="0.25">
      <c r="A362" s="121" t="s">
        <v>154</v>
      </c>
      <c r="B362" s="122" t="s">
        <v>218</v>
      </c>
      <c r="C362" s="125">
        <v>2</v>
      </c>
      <c r="D362" s="171" t="s">
        <v>271</v>
      </c>
      <c r="E362" s="126">
        <v>8.3999999999999995E-3</v>
      </c>
      <c r="F362" s="127">
        <v>18080</v>
      </c>
      <c r="G362" s="127">
        <v>210000</v>
      </c>
    </row>
    <row r="363" spans="1:7" x14ac:dyDescent="0.25">
      <c r="A363" s="121" t="s">
        <v>154</v>
      </c>
      <c r="B363" s="122" t="s">
        <v>187</v>
      </c>
      <c r="C363" s="125">
        <v>2</v>
      </c>
      <c r="D363" s="171" t="s">
        <v>271</v>
      </c>
      <c r="E363" s="126">
        <v>1.4200000000000001E-2</v>
      </c>
      <c r="F363" s="127">
        <v>1550</v>
      </c>
      <c r="G363" s="127">
        <v>213000</v>
      </c>
    </row>
    <row r="364" spans="1:7" x14ac:dyDescent="0.25">
      <c r="A364" s="121" t="s">
        <v>154</v>
      </c>
      <c r="B364" s="122" t="s">
        <v>224</v>
      </c>
      <c r="C364" s="125">
        <v>2</v>
      </c>
      <c r="D364" s="171" t="s">
        <v>271</v>
      </c>
      <c r="E364" s="126">
        <v>1.2699999999999999E-2</v>
      </c>
      <c r="F364" s="127">
        <v>12250</v>
      </c>
      <c r="G364" s="127">
        <v>171450</v>
      </c>
    </row>
    <row r="365" spans="1:7" x14ac:dyDescent="0.25">
      <c r="A365" s="121" t="s">
        <v>154</v>
      </c>
      <c r="B365" s="122" t="s">
        <v>204</v>
      </c>
      <c r="C365" s="125">
        <v>2</v>
      </c>
      <c r="D365" s="171" t="s">
        <v>271</v>
      </c>
      <c r="E365" s="126">
        <v>7.11E-3</v>
      </c>
      <c r="F365" s="127">
        <v>985</v>
      </c>
      <c r="G365" s="127">
        <v>94500</v>
      </c>
    </row>
    <row r="366" spans="1:7" x14ac:dyDescent="0.25">
      <c r="A366" s="121" t="s">
        <v>153</v>
      </c>
      <c r="B366" s="122" t="s">
        <v>172</v>
      </c>
      <c r="C366" s="125">
        <v>1</v>
      </c>
      <c r="D366" s="171" t="s">
        <v>272</v>
      </c>
      <c r="E366" s="129">
        <v>1.8000000000000002E-2</v>
      </c>
      <c r="F366" s="130">
        <v>3100</v>
      </c>
      <c r="G366" s="130">
        <v>324000</v>
      </c>
    </row>
    <row r="367" spans="1:7" x14ac:dyDescent="0.25">
      <c r="A367" s="121" t="s">
        <v>153</v>
      </c>
      <c r="B367" s="122" t="s">
        <v>174</v>
      </c>
      <c r="C367" s="125">
        <v>1</v>
      </c>
      <c r="D367" s="171" t="s">
        <v>272</v>
      </c>
      <c r="E367" s="129">
        <v>1.6500000000000001E-2</v>
      </c>
      <c r="F367" s="130">
        <v>3000</v>
      </c>
      <c r="G367" s="130">
        <v>546000</v>
      </c>
    </row>
    <row r="368" spans="1:7" x14ac:dyDescent="0.25">
      <c r="A368" s="121" t="s">
        <v>153</v>
      </c>
      <c r="B368" s="122" t="s">
        <v>119</v>
      </c>
      <c r="C368" s="125">
        <v>1</v>
      </c>
      <c r="D368" s="171" t="s">
        <v>272</v>
      </c>
      <c r="E368" s="129">
        <v>1.77E-2</v>
      </c>
      <c r="F368" s="130">
        <v>10620</v>
      </c>
      <c r="G368" s="130">
        <v>223500</v>
      </c>
    </row>
    <row r="369" spans="1:7" x14ac:dyDescent="0.25">
      <c r="A369" s="121" t="s">
        <v>153</v>
      </c>
      <c r="B369" s="122" t="s">
        <v>24</v>
      </c>
      <c r="C369" s="125">
        <v>1</v>
      </c>
      <c r="D369" s="171" t="s">
        <v>272</v>
      </c>
      <c r="E369" s="129">
        <v>1.617E-2</v>
      </c>
      <c r="F369" s="130">
        <v>9500</v>
      </c>
      <c r="G369" s="130">
        <v>315000</v>
      </c>
    </row>
    <row r="370" spans="1:7" x14ac:dyDescent="0.25">
      <c r="A370" s="121" t="s">
        <v>153</v>
      </c>
      <c r="B370" s="122" t="s">
        <v>212</v>
      </c>
      <c r="C370" s="125">
        <v>1</v>
      </c>
      <c r="D370" s="171" t="s">
        <v>272</v>
      </c>
      <c r="E370" s="129">
        <v>1.7899999999999999E-2</v>
      </c>
      <c r="F370" s="130">
        <v>11150</v>
      </c>
      <c r="G370" s="130">
        <v>298000</v>
      </c>
    </row>
    <row r="371" spans="1:7" x14ac:dyDescent="0.25">
      <c r="A371" s="121" t="s">
        <v>153</v>
      </c>
      <c r="B371" s="122" t="s">
        <v>217</v>
      </c>
      <c r="C371" s="125">
        <v>1</v>
      </c>
      <c r="D371" s="171" t="s">
        <v>272</v>
      </c>
      <c r="E371" s="129">
        <v>1.44E-2</v>
      </c>
      <c r="F371" s="130">
        <v>3500</v>
      </c>
      <c r="G371" s="130">
        <v>198500</v>
      </c>
    </row>
    <row r="372" spans="1:7" x14ac:dyDescent="0.25">
      <c r="A372" s="121" t="s">
        <v>153</v>
      </c>
      <c r="B372" s="122" t="s">
        <v>218</v>
      </c>
      <c r="C372" s="125">
        <v>1</v>
      </c>
      <c r="D372" s="171" t="s">
        <v>272</v>
      </c>
      <c r="E372" s="129">
        <v>1.72E-2</v>
      </c>
      <c r="F372" s="130">
        <v>27520</v>
      </c>
      <c r="G372" s="130">
        <v>325000</v>
      </c>
    </row>
    <row r="373" spans="1:7" x14ac:dyDescent="0.25">
      <c r="A373" s="121" t="s">
        <v>153</v>
      </c>
      <c r="B373" s="122" t="s">
        <v>187</v>
      </c>
      <c r="C373" s="125">
        <v>1</v>
      </c>
      <c r="D373" s="171" t="s">
        <v>272</v>
      </c>
      <c r="E373" s="129">
        <v>2.0299999999999999E-2</v>
      </c>
      <c r="F373" s="130">
        <v>2030</v>
      </c>
      <c r="G373" s="130">
        <v>268000</v>
      </c>
    </row>
    <row r="374" spans="1:7" x14ac:dyDescent="0.25">
      <c r="A374" s="121" t="s">
        <v>153</v>
      </c>
      <c r="B374" s="122" t="s">
        <v>224</v>
      </c>
      <c r="C374" s="125">
        <v>1</v>
      </c>
      <c r="D374" s="171" t="s">
        <v>272</v>
      </c>
      <c r="E374" s="129">
        <v>2.2200000000000001E-2</v>
      </c>
      <c r="F374" s="130">
        <v>18680</v>
      </c>
      <c r="G374" s="130">
        <v>267300</v>
      </c>
    </row>
    <row r="375" spans="1:7" x14ac:dyDescent="0.25">
      <c r="A375" s="121" t="s">
        <v>153</v>
      </c>
      <c r="B375" s="122" t="s">
        <v>204</v>
      </c>
      <c r="C375" s="125">
        <v>1</v>
      </c>
      <c r="D375" s="171" t="s">
        <v>272</v>
      </c>
      <c r="E375" s="129">
        <v>1.41E-2</v>
      </c>
      <c r="F375" s="130">
        <v>1970</v>
      </c>
      <c r="G375" s="130">
        <v>177000</v>
      </c>
    </row>
    <row r="376" spans="1:7" x14ac:dyDescent="0.25">
      <c r="A376" s="121" t="s">
        <v>153</v>
      </c>
      <c r="B376" s="122" t="s">
        <v>172</v>
      </c>
      <c r="C376" s="125">
        <v>1</v>
      </c>
      <c r="D376" s="171" t="s">
        <v>273</v>
      </c>
      <c r="E376" s="129">
        <v>1.7500000000000002E-2</v>
      </c>
      <c r="F376" s="130">
        <v>3100</v>
      </c>
      <c r="G376" s="130">
        <v>314000</v>
      </c>
    </row>
    <row r="377" spans="1:7" x14ac:dyDescent="0.25">
      <c r="A377" s="121" t="s">
        <v>153</v>
      </c>
      <c r="B377" s="122" t="s">
        <v>174</v>
      </c>
      <c r="C377" s="125">
        <v>1</v>
      </c>
      <c r="D377" s="171" t="s">
        <v>273</v>
      </c>
      <c r="E377" s="129">
        <v>1.55E-2</v>
      </c>
      <c r="F377" s="130">
        <v>3000</v>
      </c>
      <c r="G377" s="130">
        <v>525000</v>
      </c>
    </row>
    <row r="378" spans="1:7" x14ac:dyDescent="0.25">
      <c r="A378" s="121" t="s">
        <v>153</v>
      </c>
      <c r="B378" s="122" t="s">
        <v>119</v>
      </c>
      <c r="C378" s="125">
        <v>1</v>
      </c>
      <c r="D378" s="171" t="s">
        <v>273</v>
      </c>
      <c r="E378" s="129">
        <v>1.7000000000000001E-2</v>
      </c>
      <c r="F378" s="130">
        <v>10200</v>
      </c>
      <c r="G378" s="130">
        <v>219000</v>
      </c>
    </row>
    <row r="379" spans="1:7" x14ac:dyDescent="0.25">
      <c r="A379" s="121" t="s">
        <v>153</v>
      </c>
      <c r="B379" s="122" t="s">
        <v>24</v>
      </c>
      <c r="C379" s="125">
        <v>1</v>
      </c>
      <c r="D379" s="171" t="s">
        <v>273</v>
      </c>
      <c r="E379" s="129">
        <v>1.5890000000000001E-2</v>
      </c>
      <c r="F379" s="130">
        <v>9500</v>
      </c>
      <c r="G379" s="130">
        <v>310000</v>
      </c>
    </row>
    <row r="380" spans="1:7" x14ac:dyDescent="0.25">
      <c r="A380" s="121" t="s">
        <v>153</v>
      </c>
      <c r="B380" s="122" t="s">
        <v>212</v>
      </c>
      <c r="C380" s="125">
        <v>1</v>
      </c>
      <c r="D380" s="171" t="s">
        <v>273</v>
      </c>
      <c r="E380" s="129">
        <v>1.7399999999999999E-2</v>
      </c>
      <c r="F380" s="130">
        <v>10625</v>
      </c>
      <c r="G380" s="130">
        <v>288000</v>
      </c>
    </row>
    <row r="381" spans="1:7" x14ac:dyDescent="0.25">
      <c r="A381" s="121" t="s">
        <v>153</v>
      </c>
      <c r="B381" s="122" t="s">
        <v>217</v>
      </c>
      <c r="C381" s="125">
        <v>1</v>
      </c>
      <c r="D381" s="171" t="s">
        <v>273</v>
      </c>
      <c r="E381" s="129">
        <v>1.35E-2</v>
      </c>
      <c r="F381" s="130">
        <v>3100</v>
      </c>
      <c r="G381" s="130">
        <v>177125</v>
      </c>
    </row>
    <row r="382" spans="1:7" x14ac:dyDescent="0.25">
      <c r="A382" s="121" t="s">
        <v>153</v>
      </c>
      <c r="B382" s="122" t="s">
        <v>218</v>
      </c>
      <c r="C382" s="125">
        <v>1</v>
      </c>
      <c r="D382" s="171" t="s">
        <v>273</v>
      </c>
      <c r="E382" s="129">
        <v>1.67E-2</v>
      </c>
      <c r="F382" s="130">
        <v>26720</v>
      </c>
      <c r="G382" s="130">
        <v>312500</v>
      </c>
    </row>
    <row r="383" spans="1:7" x14ac:dyDescent="0.25">
      <c r="A383" s="121" t="s">
        <v>153</v>
      </c>
      <c r="B383" s="122" t="s">
        <v>187</v>
      </c>
      <c r="C383" s="125">
        <v>1</v>
      </c>
      <c r="D383" s="171" t="s">
        <v>273</v>
      </c>
      <c r="E383" s="129">
        <v>2.0200000000000003E-2</v>
      </c>
      <c r="F383" s="130">
        <v>2030</v>
      </c>
      <c r="G383" s="130">
        <v>263500</v>
      </c>
    </row>
    <row r="384" spans="1:7" x14ac:dyDescent="0.25">
      <c r="A384" s="121" t="s">
        <v>153</v>
      </c>
      <c r="B384" s="122" t="s">
        <v>224</v>
      </c>
      <c r="C384" s="125">
        <v>1</v>
      </c>
      <c r="D384" s="171" t="s">
        <v>273</v>
      </c>
      <c r="E384" s="129">
        <v>2.1400000000000002E-2</v>
      </c>
      <c r="F384" s="130">
        <v>18030</v>
      </c>
      <c r="G384" s="130">
        <v>257850</v>
      </c>
    </row>
    <row r="385" spans="1:7" x14ac:dyDescent="0.25">
      <c r="A385" s="121" t="s">
        <v>153</v>
      </c>
      <c r="B385" s="122" t="s">
        <v>204</v>
      </c>
      <c r="C385" s="125">
        <v>1</v>
      </c>
      <c r="D385" s="171" t="s">
        <v>273</v>
      </c>
      <c r="E385" s="129">
        <v>1.3339999999999999E-2</v>
      </c>
      <c r="F385" s="130">
        <v>1970</v>
      </c>
      <c r="G385" s="130">
        <v>177000</v>
      </c>
    </row>
    <row r="386" spans="1:7" x14ac:dyDescent="0.25">
      <c r="A386" s="121" t="s">
        <v>153</v>
      </c>
      <c r="B386" s="122" t="s">
        <v>172</v>
      </c>
      <c r="C386" s="125">
        <v>2</v>
      </c>
      <c r="D386" s="171" t="s">
        <v>272</v>
      </c>
      <c r="E386" s="129">
        <v>1.6800000000000002E-2</v>
      </c>
      <c r="F386" s="130">
        <v>3100</v>
      </c>
      <c r="G386" s="130">
        <v>324000</v>
      </c>
    </row>
    <row r="387" spans="1:7" x14ac:dyDescent="0.25">
      <c r="A387" s="121" t="s">
        <v>153</v>
      </c>
      <c r="B387" s="122" t="s">
        <v>174</v>
      </c>
      <c r="C387" s="125">
        <v>2</v>
      </c>
      <c r="D387" s="171" t="s">
        <v>272</v>
      </c>
      <c r="E387" s="129">
        <v>1.4999999999999999E-2</v>
      </c>
      <c r="F387" s="130">
        <v>3000</v>
      </c>
      <c r="G387" s="130">
        <v>546000</v>
      </c>
    </row>
    <row r="388" spans="1:7" x14ac:dyDescent="0.25">
      <c r="A388" s="121" t="s">
        <v>153</v>
      </c>
      <c r="B388" s="122" t="s">
        <v>119</v>
      </c>
      <c r="C388" s="125">
        <v>2</v>
      </c>
      <c r="D388" s="171" t="s">
        <v>272</v>
      </c>
      <c r="E388" s="129">
        <v>1.49E-2</v>
      </c>
      <c r="F388" s="130">
        <v>10620</v>
      </c>
      <c r="G388" s="130">
        <v>223500</v>
      </c>
    </row>
    <row r="389" spans="1:7" x14ac:dyDescent="0.25">
      <c r="A389" s="121" t="s">
        <v>153</v>
      </c>
      <c r="B389" s="122" t="s">
        <v>24</v>
      </c>
      <c r="C389" s="125">
        <v>2</v>
      </c>
      <c r="D389" s="171" t="s">
        <v>272</v>
      </c>
      <c r="E389" s="129">
        <v>1.4630000000000001E-2</v>
      </c>
      <c r="F389" s="130">
        <v>9500</v>
      </c>
      <c r="G389" s="130">
        <v>315000</v>
      </c>
    </row>
    <row r="390" spans="1:7" x14ac:dyDescent="0.25">
      <c r="A390" s="121" t="s">
        <v>153</v>
      </c>
      <c r="B390" s="122" t="s">
        <v>212</v>
      </c>
      <c r="C390" s="125">
        <v>2</v>
      </c>
      <c r="D390" s="171" t="s">
        <v>272</v>
      </c>
      <c r="E390" s="129">
        <v>1.49E-2</v>
      </c>
      <c r="F390" s="130">
        <v>11150</v>
      </c>
      <c r="G390" s="130">
        <v>298000</v>
      </c>
    </row>
    <row r="391" spans="1:7" x14ac:dyDescent="0.25">
      <c r="A391" s="121" t="s">
        <v>153</v>
      </c>
      <c r="B391" s="122" t="s">
        <v>217</v>
      </c>
      <c r="C391" s="125">
        <v>2</v>
      </c>
      <c r="D391" s="171" t="s">
        <v>272</v>
      </c>
      <c r="E391" s="129">
        <v>1.2E-2</v>
      </c>
      <c r="F391" s="130">
        <v>3500</v>
      </c>
      <c r="G391" s="130">
        <v>198500</v>
      </c>
    </row>
    <row r="392" spans="1:7" x14ac:dyDescent="0.25">
      <c r="A392" s="121" t="s">
        <v>153</v>
      </c>
      <c r="B392" s="122" t="s">
        <v>218</v>
      </c>
      <c r="C392" s="125">
        <v>2</v>
      </c>
      <c r="D392" s="171" t="s">
        <v>272</v>
      </c>
      <c r="E392" s="129">
        <v>1.3000000000000001E-2</v>
      </c>
      <c r="F392" s="130">
        <v>27520</v>
      </c>
      <c r="G392" s="130">
        <v>325000</v>
      </c>
    </row>
    <row r="393" spans="1:7" x14ac:dyDescent="0.25">
      <c r="A393" s="121" t="s">
        <v>153</v>
      </c>
      <c r="B393" s="122" t="s">
        <v>187</v>
      </c>
      <c r="C393" s="125">
        <v>2</v>
      </c>
      <c r="D393" s="171" t="s">
        <v>272</v>
      </c>
      <c r="E393" s="129">
        <v>1.8099999999999998E-2</v>
      </c>
      <c r="F393" s="130">
        <v>2030</v>
      </c>
      <c r="G393" s="130">
        <v>268000</v>
      </c>
    </row>
    <row r="394" spans="1:7" x14ac:dyDescent="0.25">
      <c r="A394" s="121" t="s">
        <v>153</v>
      </c>
      <c r="B394" s="122" t="s">
        <v>224</v>
      </c>
      <c r="C394" s="125">
        <v>2</v>
      </c>
      <c r="D394" s="171" t="s">
        <v>272</v>
      </c>
      <c r="E394" s="129">
        <v>1.9800000000000002E-2</v>
      </c>
      <c r="F394" s="130">
        <v>18680</v>
      </c>
      <c r="G394" s="130">
        <v>267300</v>
      </c>
    </row>
    <row r="395" spans="1:7" x14ac:dyDescent="0.25">
      <c r="A395" s="121" t="s">
        <v>153</v>
      </c>
      <c r="B395" s="122" t="s">
        <v>204</v>
      </c>
      <c r="C395" s="125">
        <v>2</v>
      </c>
      <c r="D395" s="171" t="s">
        <v>272</v>
      </c>
      <c r="E395" s="129">
        <v>1.226E-2</v>
      </c>
      <c r="F395" s="130">
        <v>1970</v>
      </c>
      <c r="G395" s="130">
        <v>177000</v>
      </c>
    </row>
    <row r="396" spans="1:7" x14ac:dyDescent="0.25">
      <c r="A396" s="121" t="s">
        <v>153</v>
      </c>
      <c r="B396" s="122" t="s">
        <v>172</v>
      </c>
      <c r="C396" s="125">
        <v>2</v>
      </c>
      <c r="D396" s="171" t="s">
        <v>273</v>
      </c>
      <c r="E396" s="129">
        <v>1.6500000000000001E-2</v>
      </c>
      <c r="F396" s="130">
        <v>3100</v>
      </c>
      <c r="G396" s="130">
        <v>314000</v>
      </c>
    </row>
    <row r="397" spans="1:7" x14ac:dyDescent="0.25">
      <c r="A397" s="121" t="s">
        <v>153</v>
      </c>
      <c r="B397" s="122" t="s">
        <v>174</v>
      </c>
      <c r="C397" s="125">
        <v>2</v>
      </c>
      <c r="D397" s="171" t="s">
        <v>273</v>
      </c>
      <c r="E397" s="129">
        <v>1.4E-2</v>
      </c>
      <c r="F397" s="130">
        <v>3000</v>
      </c>
      <c r="G397" s="130">
        <v>525000</v>
      </c>
    </row>
    <row r="398" spans="1:7" x14ac:dyDescent="0.25">
      <c r="A398" s="121" t="s">
        <v>153</v>
      </c>
      <c r="B398" s="122" t="s">
        <v>119</v>
      </c>
      <c r="C398" s="125">
        <v>2</v>
      </c>
      <c r="D398" s="171" t="s">
        <v>273</v>
      </c>
      <c r="E398" s="129">
        <v>1.46E-2</v>
      </c>
      <c r="F398" s="130">
        <v>10200</v>
      </c>
      <c r="G398" s="130">
        <v>219000</v>
      </c>
    </row>
    <row r="399" spans="1:7" x14ac:dyDescent="0.25">
      <c r="A399" s="121" t="s">
        <v>153</v>
      </c>
      <c r="B399" s="122" t="s">
        <v>24</v>
      </c>
      <c r="C399" s="125">
        <v>2</v>
      </c>
      <c r="D399" s="171" t="s">
        <v>273</v>
      </c>
      <c r="E399" s="129">
        <v>1.4369999999999999E-2</v>
      </c>
      <c r="F399" s="130">
        <v>9500</v>
      </c>
      <c r="G399" s="130">
        <v>310000</v>
      </c>
    </row>
    <row r="400" spans="1:7" x14ac:dyDescent="0.25">
      <c r="A400" s="121" t="s">
        <v>153</v>
      </c>
      <c r="B400" s="122" t="s">
        <v>212</v>
      </c>
      <c r="C400" s="125">
        <v>2</v>
      </c>
      <c r="D400" s="171" t="s">
        <v>273</v>
      </c>
      <c r="E400" s="129">
        <v>1.44E-2</v>
      </c>
      <c r="F400" s="130">
        <v>10625</v>
      </c>
      <c r="G400" s="130">
        <v>288000</v>
      </c>
    </row>
    <row r="401" spans="1:7" x14ac:dyDescent="0.25">
      <c r="A401" s="121" t="s">
        <v>153</v>
      </c>
      <c r="B401" s="122" t="s">
        <v>217</v>
      </c>
      <c r="C401" s="125">
        <v>2</v>
      </c>
      <c r="D401" s="171" t="s">
        <v>273</v>
      </c>
      <c r="E401" s="129">
        <v>1.12E-2</v>
      </c>
      <c r="F401" s="130">
        <v>3100</v>
      </c>
      <c r="G401" s="130">
        <v>177125</v>
      </c>
    </row>
    <row r="402" spans="1:7" x14ac:dyDescent="0.25">
      <c r="A402" s="121" t="s">
        <v>153</v>
      </c>
      <c r="B402" s="122" t="s">
        <v>218</v>
      </c>
      <c r="C402" s="125">
        <v>2</v>
      </c>
      <c r="D402" s="171" t="s">
        <v>273</v>
      </c>
      <c r="E402" s="129">
        <v>1.2500000000000001E-2</v>
      </c>
      <c r="F402" s="130">
        <v>26720</v>
      </c>
      <c r="G402" s="130">
        <v>312500</v>
      </c>
    </row>
    <row r="403" spans="1:7" x14ac:dyDescent="0.25">
      <c r="A403" s="121" t="s">
        <v>153</v>
      </c>
      <c r="B403" s="122" t="s">
        <v>187</v>
      </c>
      <c r="C403" s="125">
        <v>2</v>
      </c>
      <c r="D403" s="171" t="s">
        <v>273</v>
      </c>
      <c r="E403" s="129">
        <v>1.7999999999999999E-2</v>
      </c>
      <c r="F403" s="130">
        <v>2030</v>
      </c>
      <c r="G403" s="130">
        <v>263500</v>
      </c>
    </row>
    <row r="404" spans="1:7" x14ac:dyDescent="0.25">
      <c r="A404" s="121" t="s">
        <v>153</v>
      </c>
      <c r="B404" s="122" t="s">
        <v>224</v>
      </c>
      <c r="C404" s="125">
        <v>2</v>
      </c>
      <c r="D404" s="171" t="s">
        <v>273</v>
      </c>
      <c r="E404" s="129">
        <v>1.9099999999999999E-2</v>
      </c>
      <c r="F404" s="130">
        <v>18030</v>
      </c>
      <c r="G404" s="130">
        <v>257850</v>
      </c>
    </row>
    <row r="405" spans="1:7" x14ac:dyDescent="0.25">
      <c r="A405" s="121" t="s">
        <v>153</v>
      </c>
      <c r="B405" s="122" t="s">
        <v>204</v>
      </c>
      <c r="C405" s="125">
        <v>2</v>
      </c>
      <c r="D405" s="171" t="s">
        <v>273</v>
      </c>
      <c r="E405" s="129">
        <v>1.17E-2</v>
      </c>
      <c r="F405" s="130">
        <v>1970</v>
      </c>
      <c r="G405" s="130">
        <v>177000</v>
      </c>
    </row>
    <row r="406" spans="1:7" x14ac:dyDescent="0.25">
      <c r="A406" s="121" t="s">
        <v>154</v>
      </c>
      <c r="B406" s="122" t="s">
        <v>174</v>
      </c>
      <c r="C406" s="125">
        <v>1</v>
      </c>
      <c r="D406" s="171" t="s">
        <v>272</v>
      </c>
      <c r="E406" s="129">
        <v>1.6500000000000001E-2</v>
      </c>
      <c r="F406" s="130">
        <v>3000</v>
      </c>
      <c r="G406" s="130">
        <v>546000</v>
      </c>
    </row>
    <row r="407" spans="1:7" x14ac:dyDescent="0.25">
      <c r="A407" s="121" t="s">
        <v>154</v>
      </c>
      <c r="B407" s="122" t="s">
        <v>119</v>
      </c>
      <c r="C407" s="125">
        <v>1</v>
      </c>
      <c r="D407" s="171" t="s">
        <v>272</v>
      </c>
      <c r="E407" s="129">
        <v>2.1900000000000003E-2</v>
      </c>
      <c r="F407" s="130">
        <v>13140</v>
      </c>
      <c r="G407" s="130">
        <v>249000</v>
      </c>
    </row>
    <row r="408" spans="1:7" x14ac:dyDescent="0.25">
      <c r="A408" s="121" t="s">
        <v>154</v>
      </c>
      <c r="B408" s="122" t="s">
        <v>172</v>
      </c>
      <c r="C408" s="125">
        <v>1</v>
      </c>
      <c r="D408" s="171" t="s">
        <v>272</v>
      </c>
      <c r="E408" s="129">
        <v>1.8000000000000002E-2</v>
      </c>
      <c r="F408" s="130">
        <v>3100</v>
      </c>
      <c r="G408" s="130">
        <v>324000</v>
      </c>
    </row>
    <row r="409" spans="1:7" x14ac:dyDescent="0.25">
      <c r="A409" s="121" t="s">
        <v>154</v>
      </c>
      <c r="B409" s="128" t="s">
        <v>24</v>
      </c>
      <c r="C409" s="125">
        <v>1</v>
      </c>
      <c r="D409" s="171" t="s">
        <v>272</v>
      </c>
      <c r="E409" s="129">
        <v>1.6500000000000001E-2</v>
      </c>
      <c r="F409" s="130">
        <v>9500</v>
      </c>
      <c r="G409" s="130">
        <v>315000</v>
      </c>
    </row>
    <row r="410" spans="1:7" x14ac:dyDescent="0.25">
      <c r="A410" s="121" t="s">
        <v>154</v>
      </c>
      <c r="B410" s="122" t="s">
        <v>212</v>
      </c>
      <c r="C410" s="125">
        <v>1</v>
      </c>
      <c r="D410" s="171" t="s">
        <v>272</v>
      </c>
      <c r="E410" s="129">
        <v>1.8200000000000001E-2</v>
      </c>
      <c r="F410" s="130">
        <v>11250</v>
      </c>
      <c r="G410" s="130">
        <v>302000</v>
      </c>
    </row>
    <row r="411" spans="1:7" x14ac:dyDescent="0.25">
      <c r="A411" s="121" t="s">
        <v>154</v>
      </c>
      <c r="B411" s="122" t="s">
        <v>217</v>
      </c>
      <c r="C411" s="125">
        <v>1</v>
      </c>
      <c r="D411" s="171" t="s">
        <v>272</v>
      </c>
      <c r="E411" s="129">
        <v>1.44E-2</v>
      </c>
      <c r="F411" s="130">
        <v>3500</v>
      </c>
      <c r="G411" s="130">
        <v>198500</v>
      </c>
    </row>
    <row r="412" spans="1:7" x14ac:dyDescent="0.25">
      <c r="A412" s="121" t="s">
        <v>154</v>
      </c>
      <c r="B412" s="122" t="s">
        <v>218</v>
      </c>
      <c r="C412" s="125">
        <v>1</v>
      </c>
      <c r="D412" s="171" t="s">
        <v>272</v>
      </c>
      <c r="E412" s="129">
        <v>1.72E-2</v>
      </c>
      <c r="F412" s="130">
        <v>27520</v>
      </c>
      <c r="G412" s="130">
        <v>320000</v>
      </c>
    </row>
    <row r="413" spans="1:7" x14ac:dyDescent="0.25">
      <c r="A413" s="121" t="s">
        <v>154</v>
      </c>
      <c r="B413" s="122" t="s">
        <v>187</v>
      </c>
      <c r="C413" s="125">
        <v>1</v>
      </c>
      <c r="D413" s="171" t="s">
        <v>272</v>
      </c>
      <c r="E413" s="129">
        <v>2.1999999999999999E-2</v>
      </c>
      <c r="F413" s="130">
        <v>2200</v>
      </c>
      <c r="G413" s="130">
        <v>288000</v>
      </c>
    </row>
    <row r="414" spans="1:7" x14ac:dyDescent="0.25">
      <c r="A414" s="121" t="s">
        <v>154</v>
      </c>
      <c r="B414" s="122" t="s">
        <v>224</v>
      </c>
      <c r="C414" s="125">
        <v>1</v>
      </c>
      <c r="D414" s="171" t="s">
        <v>272</v>
      </c>
      <c r="E414" s="129">
        <v>2.2200000000000001E-2</v>
      </c>
      <c r="F414" s="130">
        <v>19150</v>
      </c>
      <c r="G414" s="130">
        <v>267300</v>
      </c>
    </row>
    <row r="415" spans="1:7" x14ac:dyDescent="0.25">
      <c r="A415" s="121" t="s">
        <v>154</v>
      </c>
      <c r="B415" s="122" t="s">
        <v>204</v>
      </c>
      <c r="C415" s="125">
        <v>1</v>
      </c>
      <c r="D415" s="171" t="s">
        <v>272</v>
      </c>
      <c r="E415" s="129">
        <v>1.41E-2</v>
      </c>
      <c r="F415" s="130">
        <v>1970</v>
      </c>
      <c r="G415" s="130">
        <v>177000</v>
      </c>
    </row>
    <row r="416" spans="1:7" x14ac:dyDescent="0.25">
      <c r="A416" s="121" t="s">
        <v>154</v>
      </c>
      <c r="B416" s="122" t="s">
        <v>174</v>
      </c>
      <c r="C416" s="125">
        <v>1</v>
      </c>
      <c r="D416" s="171" t="s">
        <v>273</v>
      </c>
      <c r="E416" s="129">
        <v>1.55E-2</v>
      </c>
      <c r="F416" s="130">
        <v>3000</v>
      </c>
      <c r="G416" s="130">
        <v>525000</v>
      </c>
    </row>
    <row r="417" spans="1:7" x14ac:dyDescent="0.25">
      <c r="A417" s="121" t="s">
        <v>154</v>
      </c>
      <c r="B417" s="122" t="s">
        <v>119</v>
      </c>
      <c r="C417" s="125">
        <v>1</v>
      </c>
      <c r="D417" s="171" t="s">
        <v>273</v>
      </c>
      <c r="E417" s="129">
        <v>2.12E-2</v>
      </c>
      <c r="F417" s="130">
        <v>12720</v>
      </c>
      <c r="G417" s="130">
        <v>244500</v>
      </c>
    </row>
    <row r="418" spans="1:7" x14ac:dyDescent="0.25">
      <c r="A418" s="121" t="s">
        <v>154</v>
      </c>
      <c r="B418" s="122" t="s">
        <v>172</v>
      </c>
      <c r="C418" s="125">
        <v>1</v>
      </c>
      <c r="D418" s="171" t="s">
        <v>273</v>
      </c>
      <c r="E418" s="129">
        <v>1.7500000000000002E-2</v>
      </c>
      <c r="F418" s="130">
        <v>3100</v>
      </c>
      <c r="G418" s="130">
        <v>314000</v>
      </c>
    </row>
    <row r="419" spans="1:7" x14ac:dyDescent="0.25">
      <c r="A419" s="121" t="s">
        <v>154</v>
      </c>
      <c r="B419" s="128" t="s">
        <v>24</v>
      </c>
      <c r="C419" s="125">
        <v>1</v>
      </c>
      <c r="D419" s="171" t="s">
        <v>273</v>
      </c>
      <c r="E419" s="129">
        <v>1.61E-2</v>
      </c>
      <c r="F419" s="130">
        <v>9500</v>
      </c>
      <c r="G419" s="130">
        <v>310000</v>
      </c>
    </row>
    <row r="420" spans="1:7" x14ac:dyDescent="0.25">
      <c r="A420" s="121" t="s">
        <v>154</v>
      </c>
      <c r="B420" s="122" t="s">
        <v>212</v>
      </c>
      <c r="C420" s="125">
        <v>1</v>
      </c>
      <c r="D420" s="171" t="s">
        <v>273</v>
      </c>
      <c r="E420" s="129">
        <v>1.77E-2</v>
      </c>
      <c r="F420" s="130">
        <v>10625</v>
      </c>
      <c r="G420" s="130">
        <v>292000</v>
      </c>
    </row>
    <row r="421" spans="1:7" x14ac:dyDescent="0.25">
      <c r="A421" s="121" t="s">
        <v>154</v>
      </c>
      <c r="B421" s="122" t="s">
        <v>217</v>
      </c>
      <c r="C421" s="125">
        <v>1</v>
      </c>
      <c r="D421" s="171" t="s">
        <v>273</v>
      </c>
      <c r="E421" s="129">
        <v>1.35E-2</v>
      </c>
      <c r="F421" s="130">
        <v>3100</v>
      </c>
      <c r="G421" s="130">
        <v>177125</v>
      </c>
    </row>
    <row r="422" spans="1:7" x14ac:dyDescent="0.25">
      <c r="A422" s="121" t="s">
        <v>154</v>
      </c>
      <c r="B422" s="122" t="s">
        <v>218</v>
      </c>
      <c r="C422" s="125">
        <v>1</v>
      </c>
      <c r="D422" s="171" t="s">
        <v>273</v>
      </c>
      <c r="E422" s="129">
        <v>1.67E-2</v>
      </c>
      <c r="F422" s="130">
        <v>26720</v>
      </c>
      <c r="G422" s="130">
        <v>307500</v>
      </c>
    </row>
    <row r="423" spans="1:7" x14ac:dyDescent="0.25">
      <c r="A423" s="121" t="s">
        <v>154</v>
      </c>
      <c r="B423" s="122" t="s">
        <v>187</v>
      </c>
      <c r="C423" s="125">
        <v>1</v>
      </c>
      <c r="D423" s="171" t="s">
        <v>273</v>
      </c>
      <c r="E423" s="129">
        <v>2.1899999999999999E-2</v>
      </c>
      <c r="F423" s="130">
        <v>2200</v>
      </c>
      <c r="G423" s="130">
        <v>283000</v>
      </c>
    </row>
    <row r="424" spans="1:7" x14ac:dyDescent="0.25">
      <c r="A424" s="121" t="s">
        <v>154</v>
      </c>
      <c r="B424" s="122" t="s">
        <v>224</v>
      </c>
      <c r="C424" s="125">
        <v>1</v>
      </c>
      <c r="D424" s="171" t="s">
        <v>273</v>
      </c>
      <c r="E424" s="129">
        <v>2.1500000000000002E-2</v>
      </c>
      <c r="F424" s="130">
        <v>18550</v>
      </c>
      <c r="G424" s="130">
        <v>259200</v>
      </c>
    </row>
    <row r="425" spans="1:7" x14ac:dyDescent="0.25">
      <c r="A425" s="121" t="s">
        <v>154</v>
      </c>
      <c r="B425" s="122" t="s">
        <v>204</v>
      </c>
      <c r="C425" s="125">
        <v>1</v>
      </c>
      <c r="D425" s="171" t="s">
        <v>273</v>
      </c>
      <c r="E425" s="129">
        <v>1.3339999999999999E-2</v>
      </c>
      <c r="F425" s="130">
        <v>1970</v>
      </c>
      <c r="G425" s="130">
        <v>177000</v>
      </c>
    </row>
    <row r="426" spans="1:7" x14ac:dyDescent="0.25">
      <c r="A426" s="121" t="s">
        <v>154</v>
      </c>
      <c r="B426" s="122" t="s">
        <v>174</v>
      </c>
      <c r="C426" s="125">
        <v>2</v>
      </c>
      <c r="D426" s="171" t="s">
        <v>272</v>
      </c>
      <c r="E426" s="129">
        <v>1.4999999999999999E-2</v>
      </c>
      <c r="F426" s="130">
        <v>3000</v>
      </c>
      <c r="G426" s="130">
        <v>546000</v>
      </c>
    </row>
    <row r="427" spans="1:7" x14ac:dyDescent="0.25">
      <c r="A427" s="121" t="s">
        <v>154</v>
      </c>
      <c r="B427" s="122" t="s">
        <v>119</v>
      </c>
      <c r="C427" s="125">
        <v>2</v>
      </c>
      <c r="D427" s="171" t="s">
        <v>272</v>
      </c>
      <c r="E427" s="129">
        <v>1.66E-2</v>
      </c>
      <c r="F427" s="130">
        <v>17040</v>
      </c>
      <c r="G427" s="130">
        <v>249000</v>
      </c>
    </row>
    <row r="428" spans="1:7" x14ac:dyDescent="0.25">
      <c r="A428" s="121" t="s">
        <v>154</v>
      </c>
      <c r="B428" s="122" t="s">
        <v>172</v>
      </c>
      <c r="C428" s="125">
        <v>2</v>
      </c>
      <c r="D428" s="171" t="s">
        <v>272</v>
      </c>
      <c r="E428" s="129">
        <v>1.6800000000000002E-2</v>
      </c>
      <c r="F428" s="130">
        <v>3100</v>
      </c>
      <c r="G428" s="130">
        <v>324000</v>
      </c>
    </row>
    <row r="429" spans="1:7" x14ac:dyDescent="0.25">
      <c r="A429" s="121" t="s">
        <v>154</v>
      </c>
      <c r="B429" s="128" t="s">
        <v>24</v>
      </c>
      <c r="C429" s="125">
        <v>2</v>
      </c>
      <c r="D429" s="171" t="s">
        <v>272</v>
      </c>
      <c r="E429" s="129">
        <v>1.481E-2</v>
      </c>
      <c r="F429" s="130">
        <v>12000</v>
      </c>
      <c r="G429" s="130">
        <v>315000</v>
      </c>
    </row>
    <row r="430" spans="1:7" x14ac:dyDescent="0.25">
      <c r="A430" s="121" t="s">
        <v>154</v>
      </c>
      <c r="B430" s="122" t="s">
        <v>212</v>
      </c>
      <c r="C430" s="125">
        <v>2</v>
      </c>
      <c r="D430" s="171" t="s">
        <v>272</v>
      </c>
      <c r="E430" s="129">
        <v>1.5099999999999999E-2</v>
      </c>
      <c r="F430" s="130">
        <v>11250</v>
      </c>
      <c r="G430" s="130">
        <v>302000</v>
      </c>
    </row>
    <row r="431" spans="1:7" x14ac:dyDescent="0.25">
      <c r="A431" s="121" t="s">
        <v>154</v>
      </c>
      <c r="B431" s="122" t="s">
        <v>217</v>
      </c>
      <c r="C431" s="125">
        <v>2</v>
      </c>
      <c r="D431" s="171" t="s">
        <v>272</v>
      </c>
      <c r="E431" s="129">
        <v>1.2E-2</v>
      </c>
      <c r="F431" s="130">
        <v>3900</v>
      </c>
      <c r="G431" s="130">
        <v>198500</v>
      </c>
    </row>
    <row r="432" spans="1:7" x14ac:dyDescent="0.25">
      <c r="A432" s="121" t="s">
        <v>154</v>
      </c>
      <c r="B432" s="122" t="s">
        <v>218</v>
      </c>
      <c r="C432" s="125">
        <v>2</v>
      </c>
      <c r="D432" s="171" t="s">
        <v>272</v>
      </c>
      <c r="E432" s="129">
        <v>1.2799999999999999E-2</v>
      </c>
      <c r="F432" s="130">
        <v>36160</v>
      </c>
      <c r="G432" s="130">
        <v>320000</v>
      </c>
    </row>
    <row r="433" spans="1:7" x14ac:dyDescent="0.25">
      <c r="A433" s="121" t="s">
        <v>154</v>
      </c>
      <c r="B433" s="122" t="s">
        <v>187</v>
      </c>
      <c r="C433" s="125">
        <v>2</v>
      </c>
      <c r="D433" s="171" t="s">
        <v>272</v>
      </c>
      <c r="E433" s="129">
        <v>1.9400000000000001E-2</v>
      </c>
      <c r="F433" s="130">
        <v>3100</v>
      </c>
      <c r="G433" s="130">
        <v>288000</v>
      </c>
    </row>
    <row r="434" spans="1:7" x14ac:dyDescent="0.25">
      <c r="A434" s="121" t="s">
        <v>154</v>
      </c>
      <c r="B434" s="122" t="s">
        <v>224</v>
      </c>
      <c r="C434" s="125">
        <v>2</v>
      </c>
      <c r="D434" s="171" t="s">
        <v>272</v>
      </c>
      <c r="E434" s="129">
        <v>1.9799999999999998E-2</v>
      </c>
      <c r="F434" s="130">
        <v>24500</v>
      </c>
      <c r="G434" s="130">
        <v>267300</v>
      </c>
    </row>
    <row r="435" spans="1:7" x14ac:dyDescent="0.25">
      <c r="A435" s="121" t="s">
        <v>154</v>
      </c>
      <c r="B435" s="122" t="s">
        <v>204</v>
      </c>
      <c r="C435" s="125">
        <v>2</v>
      </c>
      <c r="D435" s="171" t="s">
        <v>272</v>
      </c>
      <c r="E435" s="129">
        <v>1.226E-2</v>
      </c>
      <c r="F435" s="130">
        <v>1970</v>
      </c>
      <c r="G435" s="130">
        <v>177000</v>
      </c>
    </row>
    <row r="436" spans="1:7" x14ac:dyDescent="0.25">
      <c r="A436" s="121" t="s">
        <v>154</v>
      </c>
      <c r="B436" s="122" t="s">
        <v>174</v>
      </c>
      <c r="C436" s="125">
        <v>2</v>
      </c>
      <c r="D436" s="171" t="s">
        <v>273</v>
      </c>
      <c r="E436" s="129">
        <v>1.4E-2</v>
      </c>
      <c r="F436" s="130">
        <v>3000</v>
      </c>
      <c r="G436" s="130">
        <v>525000</v>
      </c>
    </row>
    <row r="437" spans="1:7" x14ac:dyDescent="0.25">
      <c r="A437" s="121" t="s">
        <v>154</v>
      </c>
      <c r="B437" s="122" t="s">
        <v>119</v>
      </c>
      <c r="C437" s="125">
        <v>2</v>
      </c>
      <c r="D437" s="171" t="s">
        <v>273</v>
      </c>
      <c r="E437" s="129">
        <v>1.6300000000000002E-2</v>
      </c>
      <c r="F437" s="130">
        <v>17040</v>
      </c>
      <c r="G437" s="130">
        <v>244500</v>
      </c>
    </row>
    <row r="438" spans="1:7" x14ac:dyDescent="0.25">
      <c r="A438" s="121" t="s">
        <v>154</v>
      </c>
      <c r="B438" s="122" t="s">
        <v>172</v>
      </c>
      <c r="C438" s="125">
        <v>2</v>
      </c>
      <c r="D438" s="171" t="s">
        <v>273</v>
      </c>
      <c r="E438" s="129">
        <v>1.6500000000000001E-2</v>
      </c>
      <c r="F438" s="130">
        <v>3100</v>
      </c>
      <c r="G438" s="130">
        <v>314000</v>
      </c>
    </row>
    <row r="439" spans="1:7" x14ac:dyDescent="0.25">
      <c r="A439" s="121" t="s">
        <v>154</v>
      </c>
      <c r="B439" s="128" t="s">
        <v>24</v>
      </c>
      <c r="C439" s="125">
        <v>2</v>
      </c>
      <c r="D439" s="171" t="s">
        <v>273</v>
      </c>
      <c r="E439" s="129">
        <v>1.456E-2</v>
      </c>
      <c r="F439" s="130">
        <v>12000</v>
      </c>
      <c r="G439" s="130">
        <v>310000</v>
      </c>
    </row>
    <row r="440" spans="1:7" x14ac:dyDescent="0.25">
      <c r="A440" s="121" t="s">
        <v>154</v>
      </c>
      <c r="B440" s="122" t="s">
        <v>212</v>
      </c>
      <c r="C440" s="125">
        <v>2</v>
      </c>
      <c r="D440" s="171" t="s">
        <v>273</v>
      </c>
      <c r="E440" s="129">
        <v>1.46E-2</v>
      </c>
      <c r="F440" s="130">
        <v>11250</v>
      </c>
      <c r="G440" s="130">
        <v>292000</v>
      </c>
    </row>
    <row r="441" spans="1:7" x14ac:dyDescent="0.25">
      <c r="A441" s="121" t="s">
        <v>154</v>
      </c>
      <c r="B441" s="122" t="s">
        <v>217</v>
      </c>
      <c r="C441" s="125">
        <v>2</v>
      </c>
      <c r="D441" s="171" t="s">
        <v>273</v>
      </c>
      <c r="E441" s="129">
        <v>1.12E-2</v>
      </c>
      <c r="F441" s="130">
        <v>3900</v>
      </c>
      <c r="G441" s="130">
        <v>177125</v>
      </c>
    </row>
    <row r="442" spans="1:7" x14ac:dyDescent="0.25">
      <c r="A442" s="121" t="s">
        <v>154</v>
      </c>
      <c r="B442" s="122" t="s">
        <v>218</v>
      </c>
      <c r="C442" s="125">
        <v>2</v>
      </c>
      <c r="D442" s="171" t="s">
        <v>273</v>
      </c>
      <c r="E442" s="129">
        <v>1.2299999999999998E-2</v>
      </c>
      <c r="F442" s="130">
        <v>36160</v>
      </c>
      <c r="G442" s="130">
        <v>307500</v>
      </c>
    </row>
    <row r="443" spans="1:7" x14ac:dyDescent="0.25">
      <c r="A443" s="121" t="s">
        <v>154</v>
      </c>
      <c r="B443" s="122" t="s">
        <v>187</v>
      </c>
      <c r="C443" s="125">
        <v>2</v>
      </c>
      <c r="D443" s="171" t="s">
        <v>273</v>
      </c>
      <c r="E443" s="129">
        <v>1.9300000000000001E-2</v>
      </c>
      <c r="F443" s="130">
        <v>3100</v>
      </c>
      <c r="G443" s="130">
        <v>283000</v>
      </c>
    </row>
    <row r="444" spans="1:7" x14ac:dyDescent="0.25">
      <c r="A444" s="121" t="s">
        <v>154</v>
      </c>
      <c r="B444" s="122" t="s">
        <v>224</v>
      </c>
      <c r="C444" s="125">
        <v>2</v>
      </c>
      <c r="D444" s="171" t="s">
        <v>273</v>
      </c>
      <c r="E444" s="129">
        <v>1.9199999999999998E-2</v>
      </c>
      <c r="F444" s="130">
        <v>24500</v>
      </c>
      <c r="G444" s="130">
        <v>259200</v>
      </c>
    </row>
    <row r="445" spans="1:7" x14ac:dyDescent="0.25">
      <c r="A445" s="121" t="s">
        <v>154</v>
      </c>
      <c r="B445" s="122" t="s">
        <v>204</v>
      </c>
      <c r="C445" s="125">
        <v>2</v>
      </c>
      <c r="D445" s="171" t="s">
        <v>273</v>
      </c>
      <c r="E445" s="129">
        <v>1.17E-2</v>
      </c>
      <c r="F445" s="130">
        <v>1970</v>
      </c>
      <c r="G445" s="130">
        <v>177000</v>
      </c>
    </row>
    <row r="446" spans="1:7" x14ac:dyDescent="0.25">
      <c r="A446" s="121" t="s">
        <v>155</v>
      </c>
      <c r="B446" s="122" t="s">
        <v>172</v>
      </c>
      <c r="C446" s="122">
        <v>1</v>
      </c>
      <c r="D446" s="171" t="s">
        <v>269</v>
      </c>
      <c r="E446" s="123">
        <v>9.5999999999999992E-3</v>
      </c>
      <c r="F446" s="124">
        <v>2900</v>
      </c>
      <c r="G446" s="124">
        <v>169000</v>
      </c>
    </row>
    <row r="447" spans="1:7" x14ac:dyDescent="0.25">
      <c r="A447" s="121" t="s">
        <v>155</v>
      </c>
      <c r="B447" s="122" t="s">
        <v>174</v>
      </c>
      <c r="C447" s="122">
        <v>1</v>
      </c>
      <c r="D447" s="171" t="s">
        <v>269</v>
      </c>
      <c r="E447" s="123">
        <v>1.2E-2</v>
      </c>
      <c r="F447" s="124">
        <v>4500</v>
      </c>
      <c r="G447" s="124">
        <v>357000</v>
      </c>
    </row>
    <row r="448" spans="1:7" x14ac:dyDescent="0.25">
      <c r="A448" s="121" t="s">
        <v>155</v>
      </c>
      <c r="B448" s="122" t="s">
        <v>119</v>
      </c>
      <c r="C448" s="122">
        <v>1</v>
      </c>
      <c r="D448" s="171" t="s">
        <v>269</v>
      </c>
      <c r="E448" s="123">
        <v>6.6E-3</v>
      </c>
      <c r="F448" s="124">
        <v>5220</v>
      </c>
      <c r="G448" s="124">
        <v>81000</v>
      </c>
    </row>
    <row r="449" spans="1:7" x14ac:dyDescent="0.25">
      <c r="A449" s="121" t="s">
        <v>155</v>
      </c>
      <c r="B449" s="122" t="s">
        <v>193</v>
      </c>
      <c r="C449" s="122">
        <v>1</v>
      </c>
      <c r="D449" s="171" t="s">
        <v>269</v>
      </c>
      <c r="E449" s="123">
        <v>1.0999999999999999E-2</v>
      </c>
      <c r="F449" s="124">
        <v>10000</v>
      </c>
      <c r="G449" s="124">
        <v>150000</v>
      </c>
    </row>
    <row r="450" spans="1:7" x14ac:dyDescent="0.25">
      <c r="A450" s="121" t="s">
        <v>155</v>
      </c>
      <c r="B450" s="122" t="s">
        <v>205</v>
      </c>
      <c r="C450" s="122">
        <v>1</v>
      </c>
      <c r="D450" s="171" t="s">
        <v>269</v>
      </c>
      <c r="E450" s="123">
        <v>1.21E-2</v>
      </c>
      <c r="F450" s="124">
        <v>12735.45</v>
      </c>
      <c r="G450" s="124">
        <v>60265.71</v>
      </c>
    </row>
    <row r="451" spans="1:7" x14ac:dyDescent="0.25">
      <c r="A451" s="121" t="s">
        <v>155</v>
      </c>
      <c r="B451" s="122" t="s">
        <v>213</v>
      </c>
      <c r="C451" s="122">
        <v>1</v>
      </c>
      <c r="D451" s="171" t="s">
        <v>269</v>
      </c>
      <c r="E451" s="123">
        <v>1.2E-2</v>
      </c>
      <c r="F451" s="124">
        <v>10500</v>
      </c>
      <c r="G451" s="124">
        <v>219000</v>
      </c>
    </row>
    <row r="452" spans="1:7" x14ac:dyDescent="0.25">
      <c r="A452" s="121" t="s">
        <v>155</v>
      </c>
      <c r="B452" s="122" t="s">
        <v>218</v>
      </c>
      <c r="C452" s="122">
        <v>1</v>
      </c>
      <c r="D452" s="171" t="s">
        <v>269</v>
      </c>
      <c r="E452" s="123">
        <v>6.4000000000000003E-3</v>
      </c>
      <c r="F452" s="124">
        <v>10240</v>
      </c>
      <c r="G452" s="124">
        <v>122500</v>
      </c>
    </row>
    <row r="453" spans="1:7" x14ac:dyDescent="0.25">
      <c r="A453" s="121" t="s">
        <v>155</v>
      </c>
      <c r="B453" s="122" t="s">
        <v>187</v>
      </c>
      <c r="C453" s="122">
        <v>1</v>
      </c>
      <c r="D453" s="171" t="s">
        <v>269</v>
      </c>
      <c r="E453" s="123">
        <v>5.7999999999999996E-3</v>
      </c>
      <c r="F453" s="124">
        <v>580</v>
      </c>
      <c r="G453" s="124">
        <v>70000</v>
      </c>
    </row>
    <row r="454" spans="1:7" x14ac:dyDescent="0.25">
      <c r="A454" s="121" t="s">
        <v>155</v>
      </c>
      <c r="B454" s="122" t="s">
        <v>223</v>
      </c>
      <c r="C454" s="122">
        <v>1</v>
      </c>
      <c r="D454" s="171" t="s">
        <v>269</v>
      </c>
      <c r="E454" s="123">
        <v>8.6999999999999994E-3</v>
      </c>
      <c r="F454" s="124">
        <v>14100</v>
      </c>
      <c r="G454" s="124">
        <v>87500</v>
      </c>
    </row>
    <row r="455" spans="1:7" x14ac:dyDescent="0.25">
      <c r="A455" s="121" t="s">
        <v>155</v>
      </c>
      <c r="B455" s="122" t="s">
        <v>225</v>
      </c>
      <c r="C455" s="122">
        <v>1</v>
      </c>
      <c r="D455" s="171" t="s">
        <v>269</v>
      </c>
      <c r="E455" s="123">
        <v>1.38E-2</v>
      </c>
      <c r="F455" s="124">
        <v>25650</v>
      </c>
      <c r="G455" s="124">
        <v>125575</v>
      </c>
    </row>
    <row r="456" spans="1:7" x14ac:dyDescent="0.25">
      <c r="A456" s="121" t="s">
        <v>155</v>
      </c>
      <c r="B456" s="122" t="s">
        <v>172</v>
      </c>
      <c r="C456" s="122">
        <v>1</v>
      </c>
      <c r="D456" s="171" t="s">
        <v>270</v>
      </c>
      <c r="E456" s="123">
        <v>9.1000000000000004E-3</v>
      </c>
      <c r="F456" s="124">
        <v>2900</v>
      </c>
      <c r="G456" s="124">
        <v>159000</v>
      </c>
    </row>
    <row r="457" spans="1:7" x14ac:dyDescent="0.25">
      <c r="A457" s="121" t="s">
        <v>155</v>
      </c>
      <c r="B457" s="122" t="s">
        <v>174</v>
      </c>
      <c r="C457" s="122">
        <v>1</v>
      </c>
      <c r="D457" s="171" t="s">
        <v>270</v>
      </c>
      <c r="E457" s="123">
        <v>1.15E-2</v>
      </c>
      <c r="F457" s="124">
        <v>1500</v>
      </c>
      <c r="G457" s="124">
        <v>336000</v>
      </c>
    </row>
    <row r="458" spans="1:7" x14ac:dyDescent="0.25">
      <c r="A458" s="121" t="s">
        <v>155</v>
      </c>
      <c r="B458" s="122" t="s">
        <v>119</v>
      </c>
      <c r="C458" s="122">
        <v>1</v>
      </c>
      <c r="D458" s="171" t="s">
        <v>270</v>
      </c>
      <c r="E458" s="123">
        <v>5.8999999999999999E-3</v>
      </c>
      <c r="F458" s="124">
        <v>4800</v>
      </c>
      <c r="G458" s="124">
        <v>76500</v>
      </c>
    </row>
    <row r="459" spans="1:7" x14ac:dyDescent="0.25">
      <c r="A459" s="121" t="s">
        <v>155</v>
      </c>
      <c r="B459" s="122" t="s">
        <v>193</v>
      </c>
      <c r="C459" s="122">
        <v>1</v>
      </c>
      <c r="D459" s="171" t="s">
        <v>270</v>
      </c>
      <c r="E459" s="123">
        <v>0.01</v>
      </c>
      <c r="F459" s="124">
        <v>10000</v>
      </c>
      <c r="G459" s="124">
        <v>150000</v>
      </c>
    </row>
    <row r="460" spans="1:7" x14ac:dyDescent="0.25">
      <c r="A460" s="121" t="s">
        <v>155</v>
      </c>
      <c r="B460" s="122" t="s">
        <v>205</v>
      </c>
      <c r="C460" s="122">
        <v>1</v>
      </c>
      <c r="D460" s="171" t="s">
        <v>270</v>
      </c>
      <c r="E460" s="123">
        <v>1.1299999999999999E-2</v>
      </c>
      <c r="F460" s="124">
        <v>11935.45</v>
      </c>
      <c r="G460" s="124">
        <v>56485.71</v>
      </c>
    </row>
    <row r="461" spans="1:7" x14ac:dyDescent="0.25">
      <c r="A461" s="121" t="s">
        <v>155</v>
      </c>
      <c r="B461" s="122" t="s">
        <v>213</v>
      </c>
      <c r="C461" s="122">
        <v>1</v>
      </c>
      <c r="D461" s="171" t="s">
        <v>270</v>
      </c>
      <c r="E461" s="123">
        <v>1.2E-2</v>
      </c>
      <c r="F461" s="124">
        <v>10500</v>
      </c>
      <c r="G461" s="124">
        <v>217000</v>
      </c>
    </row>
    <row r="462" spans="1:7" x14ac:dyDescent="0.25">
      <c r="A462" s="121" t="s">
        <v>155</v>
      </c>
      <c r="B462" s="122" t="s">
        <v>218</v>
      </c>
      <c r="C462" s="122">
        <v>1</v>
      </c>
      <c r="D462" s="171" t="s">
        <v>270</v>
      </c>
      <c r="E462" s="123">
        <v>5.8999999999999999E-3</v>
      </c>
      <c r="F462" s="124">
        <v>9440</v>
      </c>
      <c r="G462" s="124">
        <v>110000</v>
      </c>
    </row>
    <row r="463" spans="1:7" x14ac:dyDescent="0.25">
      <c r="A463" s="121" t="s">
        <v>155</v>
      </c>
      <c r="B463" s="122" t="s">
        <v>302</v>
      </c>
      <c r="C463" s="122">
        <v>1</v>
      </c>
      <c r="D463" s="171" t="s">
        <v>270</v>
      </c>
      <c r="E463" s="123">
        <v>5.7000000000000002E-3</v>
      </c>
      <c r="F463" s="124">
        <v>610</v>
      </c>
      <c r="G463" s="124">
        <v>65500</v>
      </c>
    </row>
    <row r="464" spans="1:7" x14ac:dyDescent="0.25">
      <c r="A464" s="121" t="s">
        <v>155</v>
      </c>
      <c r="B464" s="122" t="s">
        <v>223</v>
      </c>
      <c r="C464" s="122">
        <v>1</v>
      </c>
      <c r="D464" s="171" t="s">
        <v>270</v>
      </c>
      <c r="E464" s="123">
        <v>7.6E-3</v>
      </c>
      <c r="F464" s="124">
        <v>14100</v>
      </c>
      <c r="G464" s="124">
        <v>87500</v>
      </c>
    </row>
    <row r="465" spans="1:7" x14ac:dyDescent="0.25">
      <c r="A465" s="121" t="s">
        <v>155</v>
      </c>
      <c r="B465" s="122" t="s">
        <v>225</v>
      </c>
      <c r="C465" s="122">
        <v>1</v>
      </c>
      <c r="D465" s="171" t="s">
        <v>270</v>
      </c>
      <c r="E465" s="123">
        <v>1.2800000000000001E-2</v>
      </c>
      <c r="F465" s="124">
        <v>24130</v>
      </c>
      <c r="G465" s="124">
        <v>119200</v>
      </c>
    </row>
    <row r="466" spans="1:7" x14ac:dyDescent="0.25">
      <c r="A466" s="121" t="s">
        <v>155</v>
      </c>
      <c r="B466" s="122" t="s">
        <v>172</v>
      </c>
      <c r="C466" s="122">
        <v>1</v>
      </c>
      <c r="D466" s="171" t="s">
        <v>271</v>
      </c>
      <c r="E466" s="123">
        <v>9.7999999999999997E-3</v>
      </c>
      <c r="F466" s="124">
        <v>2900</v>
      </c>
      <c r="G466" s="124">
        <v>178000</v>
      </c>
    </row>
    <row r="467" spans="1:7" x14ac:dyDescent="0.25">
      <c r="A467" s="121" t="s">
        <v>155</v>
      </c>
      <c r="B467" s="122" t="s">
        <v>174</v>
      </c>
      <c r="C467" s="122">
        <v>1</v>
      </c>
      <c r="D467" s="171" t="s">
        <v>271</v>
      </c>
      <c r="E467" s="123">
        <v>1.0999999999999999E-2</v>
      </c>
      <c r="F467" s="124">
        <v>4500</v>
      </c>
      <c r="G467" s="124">
        <v>336000</v>
      </c>
    </row>
    <row r="468" spans="1:7" x14ac:dyDescent="0.25">
      <c r="A468" s="121" t="s">
        <v>155</v>
      </c>
      <c r="B468" s="122" t="s">
        <v>119</v>
      </c>
      <c r="C468" s="122">
        <v>1</v>
      </c>
      <c r="D468" s="171" t="s">
        <v>271</v>
      </c>
      <c r="E468" s="123">
        <v>1.23E-2</v>
      </c>
      <c r="F468" s="124">
        <v>9400</v>
      </c>
      <c r="G468" s="124">
        <v>148500</v>
      </c>
    </row>
    <row r="469" spans="1:7" x14ac:dyDescent="0.25">
      <c r="A469" s="121" t="s">
        <v>155</v>
      </c>
      <c r="B469" s="122" t="s">
        <v>193</v>
      </c>
      <c r="C469" s="122">
        <v>1</v>
      </c>
      <c r="D469" s="171" t="s">
        <v>271</v>
      </c>
      <c r="E469" s="123">
        <v>0.01</v>
      </c>
      <c r="F469" s="124">
        <v>10000</v>
      </c>
      <c r="G469" s="124">
        <v>150000</v>
      </c>
    </row>
    <row r="470" spans="1:7" x14ac:dyDescent="0.25">
      <c r="A470" s="121" t="s">
        <v>155</v>
      </c>
      <c r="B470" s="122" t="s">
        <v>205</v>
      </c>
      <c r="C470" s="122">
        <v>1</v>
      </c>
      <c r="D470" s="171" t="s">
        <v>271</v>
      </c>
      <c r="E470" s="123">
        <v>1.09E-2</v>
      </c>
      <c r="F470" s="124">
        <v>11290.3</v>
      </c>
      <c r="G470" s="124">
        <v>49207.14</v>
      </c>
    </row>
    <row r="471" spans="1:7" x14ac:dyDescent="0.25">
      <c r="A471" s="121" t="s">
        <v>155</v>
      </c>
      <c r="B471" s="122" t="s">
        <v>213</v>
      </c>
      <c r="C471" s="122">
        <v>1</v>
      </c>
      <c r="D471" s="171" t="s">
        <v>271</v>
      </c>
      <c r="E471" s="123">
        <v>5.1000000000000004E-3</v>
      </c>
      <c r="F471" s="124">
        <v>9500</v>
      </c>
      <c r="G471" s="124">
        <v>94000</v>
      </c>
    </row>
    <row r="472" spans="1:7" x14ac:dyDescent="0.25">
      <c r="A472" s="121" t="s">
        <v>155</v>
      </c>
      <c r="B472" s="122" t="s">
        <v>218</v>
      </c>
      <c r="C472" s="122">
        <v>1</v>
      </c>
      <c r="D472" s="171" t="s">
        <v>271</v>
      </c>
      <c r="E472" s="123">
        <v>1.18E-2</v>
      </c>
      <c r="F472" s="124">
        <v>18880</v>
      </c>
      <c r="G472" s="124">
        <v>222500</v>
      </c>
    </row>
    <row r="473" spans="1:7" x14ac:dyDescent="0.25">
      <c r="A473" s="121" t="s">
        <v>155</v>
      </c>
      <c r="B473" s="122" t="s">
        <v>302</v>
      </c>
      <c r="C473" s="122">
        <v>1</v>
      </c>
      <c r="D473" s="171" t="s">
        <v>271</v>
      </c>
      <c r="E473" s="123">
        <v>1.55E-2</v>
      </c>
      <c r="F473" s="124">
        <v>1790</v>
      </c>
      <c r="G473" s="124">
        <v>210000</v>
      </c>
    </row>
    <row r="474" spans="1:7" x14ac:dyDescent="0.25">
      <c r="A474" s="121" t="s">
        <v>155</v>
      </c>
      <c r="B474" s="122" t="s">
        <v>223</v>
      </c>
      <c r="C474" s="122">
        <v>1</v>
      </c>
      <c r="D474" s="171" t="s">
        <v>271</v>
      </c>
      <c r="E474" s="123">
        <v>9.1999999999999998E-3</v>
      </c>
      <c r="F474" s="124">
        <v>14400</v>
      </c>
      <c r="G474" s="124">
        <v>95000</v>
      </c>
    </row>
    <row r="475" spans="1:7" x14ac:dyDescent="0.25">
      <c r="A475" s="121" t="s">
        <v>155</v>
      </c>
      <c r="B475" s="122" t="s">
        <v>225</v>
      </c>
      <c r="C475" s="122">
        <v>1</v>
      </c>
      <c r="D475" s="171" t="s">
        <v>271</v>
      </c>
      <c r="E475" s="123">
        <v>7.4999999999999997E-3</v>
      </c>
      <c r="F475" s="124">
        <v>19500</v>
      </c>
      <c r="G475" s="124">
        <v>68425</v>
      </c>
    </row>
    <row r="476" spans="1:7" x14ac:dyDescent="0.25">
      <c r="A476" s="121" t="s">
        <v>155</v>
      </c>
      <c r="B476" s="122" t="s">
        <v>172</v>
      </c>
      <c r="C476" s="122">
        <v>2</v>
      </c>
      <c r="D476" s="171" t="s">
        <v>269</v>
      </c>
      <c r="E476" s="123">
        <v>8.9999999999999993E-3</v>
      </c>
      <c r="F476" s="124">
        <v>2900</v>
      </c>
      <c r="G476" s="124">
        <v>169000</v>
      </c>
    </row>
    <row r="477" spans="1:7" x14ac:dyDescent="0.25">
      <c r="A477" s="121" t="s">
        <v>155</v>
      </c>
      <c r="B477" s="122" t="s">
        <v>174</v>
      </c>
      <c r="C477" s="122">
        <v>2</v>
      </c>
      <c r="D477" s="171" t="s">
        <v>269</v>
      </c>
      <c r="E477" s="123">
        <v>0.01</v>
      </c>
      <c r="F477" s="124">
        <v>4500</v>
      </c>
      <c r="G477" s="124">
        <v>357000</v>
      </c>
    </row>
    <row r="478" spans="1:7" x14ac:dyDescent="0.25">
      <c r="A478" s="121" t="s">
        <v>155</v>
      </c>
      <c r="B478" s="122" t="s">
        <v>119</v>
      </c>
      <c r="C478" s="122">
        <v>2</v>
      </c>
      <c r="D478" s="171" t="s">
        <v>269</v>
      </c>
      <c r="E478" s="123">
        <v>5.4000000000000003E-3</v>
      </c>
      <c r="F478" s="124">
        <v>5220</v>
      </c>
      <c r="G478" s="124">
        <v>81000</v>
      </c>
    </row>
    <row r="479" spans="1:7" x14ac:dyDescent="0.25">
      <c r="A479" s="121" t="s">
        <v>155</v>
      </c>
      <c r="B479" s="122" t="s">
        <v>193</v>
      </c>
      <c r="C479" s="122">
        <v>2</v>
      </c>
      <c r="D479" s="171" t="s">
        <v>269</v>
      </c>
      <c r="E479" s="123">
        <v>0.01</v>
      </c>
      <c r="F479" s="124">
        <v>10000</v>
      </c>
      <c r="G479" s="124">
        <v>150000</v>
      </c>
    </row>
    <row r="480" spans="1:7" x14ac:dyDescent="0.25">
      <c r="A480" s="121" t="s">
        <v>155</v>
      </c>
      <c r="B480" s="122" t="s">
        <v>205</v>
      </c>
      <c r="C480" s="122">
        <v>2</v>
      </c>
      <c r="D480" s="171" t="s">
        <v>269</v>
      </c>
      <c r="E480" s="123">
        <v>8.8000000000000005E-3</v>
      </c>
      <c r="F480" s="124">
        <v>12735.45</v>
      </c>
      <c r="G480" s="124">
        <v>60265.71</v>
      </c>
    </row>
    <row r="481" spans="1:7" x14ac:dyDescent="0.25">
      <c r="A481" s="121" t="s">
        <v>155</v>
      </c>
      <c r="B481" s="122" t="s">
        <v>213</v>
      </c>
      <c r="C481" s="122">
        <v>2</v>
      </c>
      <c r="D481" s="171" t="s">
        <v>269</v>
      </c>
      <c r="E481" s="123">
        <v>1.0999999999999999E-2</v>
      </c>
      <c r="F481" s="124">
        <v>10500</v>
      </c>
      <c r="G481" s="124">
        <v>219000</v>
      </c>
    </row>
    <row r="482" spans="1:7" x14ac:dyDescent="0.25">
      <c r="A482" s="121" t="s">
        <v>155</v>
      </c>
      <c r="B482" s="122" t="s">
        <v>218</v>
      </c>
      <c r="C482" s="122">
        <v>2</v>
      </c>
      <c r="D482" s="171" t="s">
        <v>269</v>
      </c>
      <c r="E482" s="123">
        <v>4.8999999999999998E-3</v>
      </c>
      <c r="F482" s="124">
        <v>10240</v>
      </c>
      <c r="G482" s="124">
        <v>122500</v>
      </c>
    </row>
    <row r="483" spans="1:7" x14ac:dyDescent="0.25">
      <c r="A483" s="121" t="s">
        <v>155</v>
      </c>
      <c r="B483" s="122" t="s">
        <v>187</v>
      </c>
      <c r="C483" s="122">
        <v>2</v>
      </c>
      <c r="D483" s="171" t="s">
        <v>269</v>
      </c>
      <c r="E483" s="123">
        <v>4.8999999999999998E-3</v>
      </c>
      <c r="F483" s="124">
        <v>580</v>
      </c>
      <c r="G483" s="124">
        <v>70000</v>
      </c>
    </row>
    <row r="484" spans="1:7" x14ac:dyDescent="0.25">
      <c r="A484" s="121" t="s">
        <v>155</v>
      </c>
      <c r="B484" s="122" t="s">
        <v>223</v>
      </c>
      <c r="C484" s="122">
        <v>2</v>
      </c>
      <c r="D484" s="171" t="s">
        <v>269</v>
      </c>
      <c r="E484" s="123">
        <v>7.4999999999999997E-3</v>
      </c>
      <c r="F484" s="124">
        <v>14100</v>
      </c>
      <c r="G484" s="124">
        <v>87500</v>
      </c>
    </row>
    <row r="485" spans="1:7" x14ac:dyDescent="0.25">
      <c r="A485" s="121" t="s">
        <v>155</v>
      </c>
      <c r="B485" s="122" t="s">
        <v>225</v>
      </c>
      <c r="C485" s="122">
        <v>2</v>
      </c>
      <c r="D485" s="171" t="s">
        <v>269</v>
      </c>
      <c r="E485" s="123">
        <v>1.23E-2</v>
      </c>
      <c r="F485" s="124">
        <v>25650</v>
      </c>
      <c r="G485" s="124">
        <v>125575</v>
      </c>
    </row>
    <row r="486" spans="1:7" x14ac:dyDescent="0.25">
      <c r="A486" s="121" t="s">
        <v>155</v>
      </c>
      <c r="B486" s="122" t="s">
        <v>172</v>
      </c>
      <c r="C486" s="122">
        <v>2</v>
      </c>
      <c r="D486" s="171" t="s">
        <v>270</v>
      </c>
      <c r="E486" s="123">
        <v>8.6999999999999994E-3</v>
      </c>
      <c r="F486" s="124">
        <v>2900</v>
      </c>
      <c r="G486" s="124">
        <v>159000</v>
      </c>
    </row>
    <row r="487" spans="1:7" x14ac:dyDescent="0.25">
      <c r="A487" s="121" t="s">
        <v>155</v>
      </c>
      <c r="B487" s="122" t="s">
        <v>174</v>
      </c>
      <c r="C487" s="122">
        <v>2</v>
      </c>
      <c r="D487" s="171" t="s">
        <v>270</v>
      </c>
      <c r="E487" s="123">
        <v>9.4999999999999998E-3</v>
      </c>
      <c r="F487" s="124">
        <v>1500</v>
      </c>
      <c r="G487" s="124">
        <v>336000</v>
      </c>
    </row>
    <row r="488" spans="1:7" x14ac:dyDescent="0.25">
      <c r="A488" s="121" t="s">
        <v>155</v>
      </c>
      <c r="B488" s="122" t="s">
        <v>119</v>
      </c>
      <c r="C488" s="122">
        <v>2</v>
      </c>
      <c r="D488" s="171" t="s">
        <v>270</v>
      </c>
      <c r="E488" s="123">
        <v>5.1000000000000004E-3</v>
      </c>
      <c r="F488" s="124">
        <v>4800</v>
      </c>
      <c r="G488" s="124">
        <v>76500</v>
      </c>
    </row>
    <row r="489" spans="1:7" x14ac:dyDescent="0.25">
      <c r="A489" s="121" t="s">
        <v>155</v>
      </c>
      <c r="B489" s="122" t="s">
        <v>193</v>
      </c>
      <c r="C489" s="122">
        <v>2</v>
      </c>
      <c r="D489" s="171" t="s">
        <v>270</v>
      </c>
      <c r="E489" s="123">
        <v>8.9999999999999993E-3</v>
      </c>
      <c r="F489" s="124">
        <v>10000</v>
      </c>
      <c r="G489" s="124">
        <v>150000</v>
      </c>
    </row>
    <row r="490" spans="1:7" x14ac:dyDescent="0.25">
      <c r="A490" s="121" t="s">
        <v>155</v>
      </c>
      <c r="B490" s="122" t="s">
        <v>205</v>
      </c>
      <c r="C490" s="122">
        <v>2</v>
      </c>
      <c r="D490" s="171" t="s">
        <v>270</v>
      </c>
      <c r="E490" s="123">
        <v>8.2000000000000007E-3</v>
      </c>
      <c r="F490" s="124">
        <v>11935.45</v>
      </c>
      <c r="G490" s="124">
        <v>56485.71</v>
      </c>
    </row>
    <row r="491" spans="1:7" x14ac:dyDescent="0.25">
      <c r="A491" s="121" t="s">
        <v>155</v>
      </c>
      <c r="B491" s="122" t="s">
        <v>213</v>
      </c>
      <c r="C491" s="122">
        <v>2</v>
      </c>
      <c r="D491" s="171" t="s">
        <v>270</v>
      </c>
      <c r="E491" s="123">
        <v>1.0999999999999999E-2</v>
      </c>
      <c r="F491" s="124">
        <v>10500</v>
      </c>
      <c r="G491" s="124">
        <v>217000</v>
      </c>
    </row>
    <row r="492" spans="1:7" x14ac:dyDescent="0.25">
      <c r="A492" s="121" t="s">
        <v>155</v>
      </c>
      <c r="B492" s="122" t="s">
        <v>218</v>
      </c>
      <c r="C492" s="122">
        <v>2</v>
      </c>
      <c r="D492" s="171" t="s">
        <v>270</v>
      </c>
      <c r="E492" s="123">
        <v>4.4000000000000003E-3</v>
      </c>
      <c r="F492" s="124">
        <v>9440</v>
      </c>
      <c r="G492" s="124">
        <v>110000</v>
      </c>
    </row>
    <row r="493" spans="1:7" x14ac:dyDescent="0.25">
      <c r="A493" s="121" t="s">
        <v>155</v>
      </c>
      <c r="B493" s="122" t="s">
        <v>187</v>
      </c>
      <c r="C493" s="122">
        <v>2</v>
      </c>
      <c r="D493" s="171" t="s">
        <v>270</v>
      </c>
      <c r="E493" s="123">
        <v>4.7999999999999996E-3</v>
      </c>
      <c r="F493" s="124">
        <v>610</v>
      </c>
      <c r="G493" s="124">
        <v>65500</v>
      </c>
    </row>
    <row r="494" spans="1:7" x14ac:dyDescent="0.25">
      <c r="A494" s="121" t="s">
        <v>155</v>
      </c>
      <c r="B494" s="122" t="s">
        <v>223</v>
      </c>
      <c r="C494" s="122">
        <v>2</v>
      </c>
      <c r="D494" s="171" t="s">
        <v>270</v>
      </c>
      <c r="E494" s="123">
        <v>6.6E-3</v>
      </c>
      <c r="F494" s="124">
        <v>14100</v>
      </c>
      <c r="G494" s="124">
        <v>87500</v>
      </c>
    </row>
    <row r="495" spans="1:7" x14ac:dyDescent="0.25">
      <c r="A495" s="121" t="s">
        <v>155</v>
      </c>
      <c r="B495" s="122" t="s">
        <v>225</v>
      </c>
      <c r="C495" s="122">
        <v>2</v>
      </c>
      <c r="D495" s="171" t="s">
        <v>270</v>
      </c>
      <c r="E495" s="123">
        <v>1.0500000000000001E-2</v>
      </c>
      <c r="F495" s="124">
        <v>24130</v>
      </c>
      <c r="G495" s="124">
        <v>119200</v>
      </c>
    </row>
    <row r="496" spans="1:7" x14ac:dyDescent="0.25">
      <c r="A496" s="121" t="s">
        <v>155</v>
      </c>
      <c r="B496" s="122" t="s">
        <v>172</v>
      </c>
      <c r="C496" s="122">
        <v>2</v>
      </c>
      <c r="D496" s="171" t="s">
        <v>271</v>
      </c>
      <c r="E496" s="123">
        <v>8.8999999999999999E-3</v>
      </c>
      <c r="F496" s="124">
        <v>2900</v>
      </c>
      <c r="G496" s="124">
        <v>178000</v>
      </c>
    </row>
    <row r="497" spans="1:7" x14ac:dyDescent="0.25">
      <c r="A497" s="121" t="s">
        <v>155</v>
      </c>
      <c r="B497" s="122" t="s">
        <v>174</v>
      </c>
      <c r="C497" s="122">
        <v>2</v>
      </c>
      <c r="D497" s="171" t="s">
        <v>271</v>
      </c>
      <c r="E497" s="123">
        <v>8.9999999999999993E-3</v>
      </c>
      <c r="F497" s="124">
        <v>4500</v>
      </c>
      <c r="G497" s="124">
        <v>336000</v>
      </c>
    </row>
    <row r="498" spans="1:7" x14ac:dyDescent="0.25">
      <c r="A498" s="121" t="s">
        <v>155</v>
      </c>
      <c r="B498" s="122" t="s">
        <v>119</v>
      </c>
      <c r="C498" s="122">
        <v>2</v>
      </c>
      <c r="D498" s="171" t="s">
        <v>271</v>
      </c>
      <c r="E498" s="123">
        <v>9.9000000000000008E-3</v>
      </c>
      <c r="F498" s="124">
        <v>9400</v>
      </c>
      <c r="G498" s="124">
        <v>148500</v>
      </c>
    </row>
    <row r="499" spans="1:7" x14ac:dyDescent="0.25">
      <c r="A499" s="121" t="s">
        <v>155</v>
      </c>
      <c r="B499" s="122" t="s">
        <v>193</v>
      </c>
      <c r="C499" s="122">
        <v>2</v>
      </c>
      <c r="D499" s="171" t="s">
        <v>271</v>
      </c>
      <c r="E499" s="123">
        <v>8.9999999999999993E-3</v>
      </c>
      <c r="F499" s="124">
        <v>10000</v>
      </c>
      <c r="G499" s="124">
        <v>150000</v>
      </c>
    </row>
    <row r="500" spans="1:7" x14ac:dyDescent="0.25">
      <c r="A500" s="121" t="s">
        <v>155</v>
      </c>
      <c r="B500" s="122" t="s">
        <v>205</v>
      </c>
      <c r="C500" s="122">
        <v>2</v>
      </c>
      <c r="D500" s="171" t="s">
        <v>271</v>
      </c>
      <c r="E500" s="123">
        <v>7.3000000000000001E-3</v>
      </c>
      <c r="F500" s="124">
        <v>11290.3</v>
      </c>
      <c r="G500" s="124">
        <v>49207.14</v>
      </c>
    </row>
    <row r="501" spans="1:7" x14ac:dyDescent="0.25">
      <c r="A501" s="121" t="s">
        <v>155</v>
      </c>
      <c r="B501" s="122" t="s">
        <v>213</v>
      </c>
      <c r="C501" s="122">
        <v>2</v>
      </c>
      <c r="D501" s="171" t="s">
        <v>271</v>
      </c>
      <c r="E501" s="123">
        <v>4.7000000000000002E-3</v>
      </c>
      <c r="F501" s="124">
        <v>9500</v>
      </c>
      <c r="G501" s="124">
        <v>94000</v>
      </c>
    </row>
    <row r="502" spans="1:7" x14ac:dyDescent="0.25">
      <c r="A502" s="121" t="s">
        <v>155</v>
      </c>
      <c r="B502" s="122" t="s">
        <v>218</v>
      </c>
      <c r="C502" s="122">
        <v>2</v>
      </c>
      <c r="D502" s="171" t="s">
        <v>271</v>
      </c>
      <c r="E502" s="123">
        <v>8.8999999999999999E-3</v>
      </c>
      <c r="F502" s="124">
        <v>18880</v>
      </c>
      <c r="G502" s="124">
        <v>222500</v>
      </c>
    </row>
    <row r="503" spans="1:7" x14ac:dyDescent="0.25">
      <c r="A503" s="121" t="s">
        <v>155</v>
      </c>
      <c r="B503" s="122" t="s">
        <v>187</v>
      </c>
      <c r="C503" s="122">
        <v>2</v>
      </c>
      <c r="D503" s="171" t="s">
        <v>271</v>
      </c>
      <c r="E503" s="123">
        <v>1.4E-2</v>
      </c>
      <c r="F503" s="124">
        <v>1790</v>
      </c>
      <c r="G503" s="124">
        <v>210000</v>
      </c>
    </row>
    <row r="504" spans="1:7" x14ac:dyDescent="0.25">
      <c r="A504" s="121" t="s">
        <v>155</v>
      </c>
      <c r="B504" s="122" t="s">
        <v>223</v>
      </c>
      <c r="C504" s="122">
        <v>2</v>
      </c>
      <c r="D504" s="171" t="s">
        <v>271</v>
      </c>
      <c r="E504" s="123">
        <v>7.9000000000000008E-3</v>
      </c>
      <c r="F504" s="124">
        <v>14400</v>
      </c>
      <c r="G504" s="124">
        <v>95000</v>
      </c>
    </row>
    <row r="505" spans="1:7" x14ac:dyDescent="0.25">
      <c r="A505" s="121" t="s">
        <v>155</v>
      </c>
      <c r="B505" s="122" t="s">
        <v>225</v>
      </c>
      <c r="C505" s="122">
        <v>2</v>
      </c>
      <c r="D505" s="171" t="s">
        <v>271</v>
      </c>
      <c r="E505" s="123">
        <v>6.7000000000000002E-3</v>
      </c>
      <c r="F505" s="124">
        <v>19500</v>
      </c>
      <c r="G505" s="124">
        <v>68425</v>
      </c>
    </row>
    <row r="506" spans="1:7" x14ac:dyDescent="0.25">
      <c r="A506" s="121" t="s">
        <v>156</v>
      </c>
      <c r="B506" s="122" t="s">
        <v>172</v>
      </c>
      <c r="C506" s="122">
        <v>1</v>
      </c>
      <c r="D506" s="171" t="s">
        <v>269</v>
      </c>
      <c r="E506" s="123">
        <v>9.5999999999999992E-3</v>
      </c>
      <c r="F506" s="124">
        <v>2900</v>
      </c>
      <c r="G506" s="124">
        <v>169000</v>
      </c>
    </row>
    <row r="507" spans="1:7" x14ac:dyDescent="0.25">
      <c r="A507" s="121" t="s">
        <v>156</v>
      </c>
      <c r="B507" s="122" t="s">
        <v>174</v>
      </c>
      <c r="C507" s="122">
        <v>1</v>
      </c>
      <c r="D507" s="171" t="s">
        <v>269</v>
      </c>
      <c r="E507" s="123">
        <v>1.2E-2</v>
      </c>
      <c r="F507" s="124">
        <v>4500</v>
      </c>
      <c r="G507" s="124">
        <v>357000</v>
      </c>
    </row>
    <row r="508" spans="1:7" x14ac:dyDescent="0.25">
      <c r="A508" s="121" t="s">
        <v>156</v>
      </c>
      <c r="B508" s="122" t="s">
        <v>119</v>
      </c>
      <c r="C508" s="122">
        <v>1</v>
      </c>
      <c r="D508" s="171" t="s">
        <v>269</v>
      </c>
      <c r="E508" s="123">
        <v>8.0000000000000002E-3</v>
      </c>
      <c r="F508" s="124">
        <v>6300</v>
      </c>
      <c r="G508" s="124">
        <v>91500</v>
      </c>
    </row>
    <row r="509" spans="1:7" x14ac:dyDescent="0.25">
      <c r="A509" s="121" t="s">
        <v>156</v>
      </c>
      <c r="B509" s="122" t="s">
        <v>193</v>
      </c>
      <c r="C509" s="122">
        <v>1</v>
      </c>
      <c r="D509" s="171" t="s">
        <v>269</v>
      </c>
      <c r="E509" s="123">
        <v>1.0999999999999999E-2</v>
      </c>
      <c r="F509" s="124">
        <v>10000</v>
      </c>
      <c r="G509" s="124">
        <v>150000</v>
      </c>
    </row>
    <row r="510" spans="1:7" x14ac:dyDescent="0.25">
      <c r="A510" s="121" t="s">
        <v>156</v>
      </c>
      <c r="B510" s="122" t="s">
        <v>205</v>
      </c>
      <c r="C510" s="122">
        <v>1</v>
      </c>
      <c r="D510" s="171" t="s">
        <v>269</v>
      </c>
      <c r="E510" s="123">
        <v>1.21E-2</v>
      </c>
      <c r="F510" s="124">
        <v>12735.45</v>
      </c>
      <c r="G510" s="124">
        <v>66857.13</v>
      </c>
    </row>
    <row r="511" spans="1:7" x14ac:dyDescent="0.25">
      <c r="A511" s="121" t="s">
        <v>156</v>
      </c>
      <c r="B511" s="122" t="s">
        <v>213</v>
      </c>
      <c r="C511" s="122">
        <v>1</v>
      </c>
      <c r="D511" s="171" t="s">
        <v>269</v>
      </c>
      <c r="E511" s="123">
        <v>1.34E-2</v>
      </c>
      <c r="F511" s="124">
        <v>11500</v>
      </c>
      <c r="G511" s="124">
        <v>246000</v>
      </c>
    </row>
    <row r="512" spans="1:7" x14ac:dyDescent="0.25">
      <c r="A512" s="121" t="s">
        <v>156</v>
      </c>
      <c r="B512" s="122" t="s">
        <v>218</v>
      </c>
      <c r="C512" s="122">
        <v>1</v>
      </c>
      <c r="D512" s="171" t="s">
        <v>269</v>
      </c>
      <c r="E512" s="123">
        <v>6.4000000000000003E-3</v>
      </c>
      <c r="F512" s="124">
        <v>10240</v>
      </c>
      <c r="G512" s="124">
        <v>120000</v>
      </c>
    </row>
    <row r="513" spans="1:7" x14ac:dyDescent="0.25">
      <c r="A513" s="121" t="s">
        <v>156</v>
      </c>
      <c r="B513" s="122" t="s">
        <v>187</v>
      </c>
      <c r="C513" s="122">
        <v>1</v>
      </c>
      <c r="D513" s="171" t="s">
        <v>269</v>
      </c>
      <c r="E513" s="123">
        <v>6.4999999999999997E-3</v>
      </c>
      <c r="F513" s="124">
        <v>690</v>
      </c>
      <c r="G513" s="124">
        <v>75000</v>
      </c>
    </row>
    <row r="514" spans="1:7" x14ac:dyDescent="0.25">
      <c r="A514" s="121" t="s">
        <v>156</v>
      </c>
      <c r="B514" s="122" t="s">
        <v>223</v>
      </c>
      <c r="C514" s="122">
        <v>1</v>
      </c>
      <c r="D514" s="171" t="s">
        <v>269</v>
      </c>
      <c r="E514" s="123">
        <v>8.6999999999999994E-3</v>
      </c>
      <c r="F514" s="124">
        <v>14100</v>
      </c>
      <c r="G514" s="124">
        <v>87500</v>
      </c>
    </row>
    <row r="515" spans="1:7" x14ac:dyDescent="0.25">
      <c r="A515" s="121" t="s">
        <v>156</v>
      </c>
      <c r="B515" s="122" t="s">
        <v>225</v>
      </c>
      <c r="C515" s="122">
        <v>1</v>
      </c>
      <c r="D515" s="171" t="s">
        <v>269</v>
      </c>
      <c r="E515" s="123">
        <v>1.38E-2</v>
      </c>
      <c r="F515" s="124">
        <v>25650</v>
      </c>
      <c r="G515" s="124">
        <v>125575</v>
      </c>
    </row>
    <row r="516" spans="1:7" x14ac:dyDescent="0.25">
      <c r="A516" s="121" t="s">
        <v>156</v>
      </c>
      <c r="B516" s="122" t="s">
        <v>172</v>
      </c>
      <c r="C516" s="122">
        <v>1</v>
      </c>
      <c r="D516" s="171" t="s">
        <v>270</v>
      </c>
      <c r="E516" s="123">
        <v>9.1000000000000004E-3</v>
      </c>
      <c r="F516" s="124">
        <v>2900</v>
      </c>
      <c r="G516" s="124">
        <v>159000</v>
      </c>
    </row>
    <row r="517" spans="1:7" x14ac:dyDescent="0.25">
      <c r="A517" s="121" t="s">
        <v>156</v>
      </c>
      <c r="B517" s="122" t="s">
        <v>174</v>
      </c>
      <c r="C517" s="122">
        <v>1</v>
      </c>
      <c r="D517" s="171" t="s">
        <v>270</v>
      </c>
      <c r="E517" s="123">
        <v>1.15E-2</v>
      </c>
      <c r="F517" s="124">
        <v>1500</v>
      </c>
      <c r="G517" s="124">
        <v>336000</v>
      </c>
    </row>
    <row r="518" spans="1:7" x14ac:dyDescent="0.25">
      <c r="A518" s="121" t="s">
        <v>156</v>
      </c>
      <c r="B518" s="122" t="s">
        <v>119</v>
      </c>
      <c r="C518" s="122">
        <v>1</v>
      </c>
      <c r="D518" s="171" t="s">
        <v>270</v>
      </c>
      <c r="E518" s="123">
        <v>7.3000000000000001E-3</v>
      </c>
      <c r="F518" s="124">
        <v>5880</v>
      </c>
      <c r="G518" s="124">
        <v>87000</v>
      </c>
    </row>
    <row r="519" spans="1:7" x14ac:dyDescent="0.25">
      <c r="A519" s="121" t="s">
        <v>156</v>
      </c>
      <c r="B519" s="122" t="s">
        <v>193</v>
      </c>
      <c r="C519" s="122">
        <v>1</v>
      </c>
      <c r="D519" s="171" t="s">
        <v>270</v>
      </c>
      <c r="E519" s="123">
        <v>0.01</v>
      </c>
      <c r="F519" s="124">
        <v>10000</v>
      </c>
      <c r="G519" s="124">
        <v>150000</v>
      </c>
    </row>
    <row r="520" spans="1:7" x14ac:dyDescent="0.25">
      <c r="A520" s="121" t="s">
        <v>156</v>
      </c>
      <c r="B520" s="122" t="s">
        <v>205</v>
      </c>
      <c r="C520" s="122">
        <v>1</v>
      </c>
      <c r="D520" s="171" t="s">
        <v>270</v>
      </c>
      <c r="E520" s="123">
        <v>1.1299999999999999E-2</v>
      </c>
      <c r="F520" s="124">
        <v>11935.45</v>
      </c>
      <c r="G520" s="124">
        <v>62134.28</v>
      </c>
    </row>
    <row r="521" spans="1:7" x14ac:dyDescent="0.25">
      <c r="A521" s="121" t="s">
        <v>156</v>
      </c>
      <c r="B521" s="122" t="s">
        <v>213</v>
      </c>
      <c r="C521" s="122">
        <v>1</v>
      </c>
      <c r="D521" s="171" t="s">
        <v>270</v>
      </c>
      <c r="E521" s="123">
        <v>1.34E-2</v>
      </c>
      <c r="F521" s="124">
        <v>11500</v>
      </c>
      <c r="G521" s="124">
        <v>244000</v>
      </c>
    </row>
    <row r="522" spans="1:7" x14ac:dyDescent="0.25">
      <c r="A522" s="121" t="s">
        <v>156</v>
      </c>
      <c r="B522" s="122" t="s">
        <v>218</v>
      </c>
      <c r="C522" s="122">
        <v>1</v>
      </c>
      <c r="D522" s="171" t="s">
        <v>270</v>
      </c>
      <c r="E522" s="123">
        <v>5.8999999999999999E-3</v>
      </c>
      <c r="F522" s="124">
        <v>9440</v>
      </c>
      <c r="G522" s="124">
        <v>107500</v>
      </c>
    </row>
    <row r="523" spans="1:7" x14ac:dyDescent="0.25">
      <c r="A523" s="121" t="s">
        <v>156</v>
      </c>
      <c r="B523" s="122" t="s">
        <v>187</v>
      </c>
      <c r="C523" s="122">
        <v>1</v>
      </c>
      <c r="D523" s="171" t="s">
        <v>270</v>
      </c>
      <c r="E523" s="123">
        <v>6.4000000000000003E-3</v>
      </c>
      <c r="F523" s="124">
        <v>690</v>
      </c>
      <c r="G523" s="124">
        <v>70000</v>
      </c>
    </row>
    <row r="524" spans="1:7" x14ac:dyDescent="0.25">
      <c r="A524" s="121" t="s">
        <v>156</v>
      </c>
      <c r="B524" s="122" t="s">
        <v>223</v>
      </c>
      <c r="C524" s="122">
        <v>1</v>
      </c>
      <c r="D524" s="171" t="s">
        <v>270</v>
      </c>
      <c r="E524" s="123">
        <v>6.4999999999999997E-3</v>
      </c>
      <c r="F524" s="124">
        <v>14100</v>
      </c>
      <c r="G524" s="124">
        <v>87500</v>
      </c>
    </row>
    <row r="525" spans="1:7" x14ac:dyDescent="0.25">
      <c r="A525" s="121" t="s">
        <v>156</v>
      </c>
      <c r="B525" s="122" t="s">
        <v>225</v>
      </c>
      <c r="C525" s="122">
        <v>1</v>
      </c>
      <c r="D525" s="171" t="s">
        <v>270</v>
      </c>
      <c r="E525" s="123">
        <v>1.2800000000000001E-2</v>
      </c>
      <c r="F525" s="124">
        <v>24130</v>
      </c>
      <c r="G525" s="124">
        <v>119200</v>
      </c>
    </row>
    <row r="526" spans="1:7" x14ac:dyDescent="0.25">
      <c r="A526" s="121" t="s">
        <v>156</v>
      </c>
      <c r="B526" s="122" t="s">
        <v>172</v>
      </c>
      <c r="C526" s="122">
        <v>1</v>
      </c>
      <c r="D526" s="171" t="s">
        <v>271</v>
      </c>
      <c r="E526" s="123">
        <v>9.5999999999999992E-3</v>
      </c>
      <c r="F526" s="124">
        <v>2900</v>
      </c>
      <c r="G526" s="124">
        <v>178000</v>
      </c>
    </row>
    <row r="527" spans="1:7" x14ac:dyDescent="0.25">
      <c r="A527" s="121" t="s">
        <v>156</v>
      </c>
      <c r="B527" s="122" t="s">
        <v>174</v>
      </c>
      <c r="C527" s="122">
        <v>1</v>
      </c>
      <c r="D527" s="171" t="s">
        <v>271</v>
      </c>
      <c r="E527" s="123">
        <v>1.0999999999999999E-2</v>
      </c>
      <c r="F527" s="124">
        <v>4500</v>
      </c>
      <c r="G527" s="124">
        <v>336000</v>
      </c>
    </row>
    <row r="528" spans="1:7" x14ac:dyDescent="0.25">
      <c r="A528" s="121" t="s">
        <v>156</v>
      </c>
      <c r="B528" s="122" t="s">
        <v>119</v>
      </c>
      <c r="C528" s="122">
        <v>1</v>
      </c>
      <c r="D528" s="171" t="s">
        <v>271</v>
      </c>
      <c r="E528" s="123">
        <v>1.5100000000000001E-2</v>
      </c>
      <c r="F528" s="124">
        <v>11560</v>
      </c>
      <c r="G528" s="124">
        <v>171000</v>
      </c>
    </row>
    <row r="529" spans="1:7" x14ac:dyDescent="0.25">
      <c r="A529" s="121" t="s">
        <v>156</v>
      </c>
      <c r="B529" s="122" t="s">
        <v>193</v>
      </c>
      <c r="C529" s="122">
        <v>1</v>
      </c>
      <c r="D529" s="171" t="s">
        <v>271</v>
      </c>
      <c r="E529" s="123">
        <v>0.01</v>
      </c>
      <c r="F529" s="124">
        <v>10000</v>
      </c>
      <c r="G529" s="124">
        <v>150000</v>
      </c>
    </row>
    <row r="530" spans="1:7" x14ac:dyDescent="0.25">
      <c r="A530" s="121" t="s">
        <v>156</v>
      </c>
      <c r="B530" s="122" t="s">
        <v>205</v>
      </c>
      <c r="C530" s="122">
        <v>1</v>
      </c>
      <c r="D530" s="171" t="s">
        <v>271</v>
      </c>
      <c r="E530" s="123">
        <v>1.09E-2</v>
      </c>
      <c r="F530" s="124">
        <v>11290.3</v>
      </c>
      <c r="G530" s="124">
        <v>54127.85</v>
      </c>
    </row>
    <row r="531" spans="1:7" x14ac:dyDescent="0.25">
      <c r="A531" s="121" t="s">
        <v>156</v>
      </c>
      <c r="B531" s="122" t="s">
        <v>213</v>
      </c>
      <c r="C531" s="122">
        <v>1</v>
      </c>
      <c r="D531" s="171" t="s">
        <v>271</v>
      </c>
      <c r="E531" s="123">
        <v>5.7000000000000002E-3</v>
      </c>
      <c r="F531" s="124">
        <v>11500</v>
      </c>
      <c r="G531" s="124">
        <v>106000</v>
      </c>
    </row>
    <row r="532" spans="1:7" x14ac:dyDescent="0.25">
      <c r="A532" s="121" t="s">
        <v>156</v>
      </c>
      <c r="B532" s="122" t="s">
        <v>218</v>
      </c>
      <c r="C532" s="122">
        <v>1</v>
      </c>
      <c r="D532" s="171" t="s">
        <v>271</v>
      </c>
      <c r="E532" s="123">
        <v>1.18E-2</v>
      </c>
      <c r="F532" s="124">
        <v>18880</v>
      </c>
      <c r="G532" s="124">
        <v>220000</v>
      </c>
    </row>
    <row r="533" spans="1:7" x14ac:dyDescent="0.25">
      <c r="A533" s="121" t="s">
        <v>156</v>
      </c>
      <c r="B533" s="122" t="s">
        <v>187</v>
      </c>
      <c r="C533" s="122">
        <v>1</v>
      </c>
      <c r="D533" s="171" t="s">
        <v>271</v>
      </c>
      <c r="E533" s="123">
        <v>1.61E-2</v>
      </c>
      <c r="F533" s="124">
        <v>1710</v>
      </c>
      <c r="G533" s="124">
        <v>220000</v>
      </c>
    </row>
    <row r="534" spans="1:7" x14ac:dyDescent="0.25">
      <c r="A534" s="121" t="s">
        <v>156</v>
      </c>
      <c r="B534" s="122" t="s">
        <v>223</v>
      </c>
      <c r="C534" s="122">
        <v>1</v>
      </c>
      <c r="D534" s="171" t="s">
        <v>271</v>
      </c>
      <c r="E534" s="123">
        <v>9.1999999999999998E-3</v>
      </c>
      <c r="F534" s="124">
        <v>14400</v>
      </c>
      <c r="G534" s="124">
        <v>95000</v>
      </c>
    </row>
    <row r="535" spans="1:7" x14ac:dyDescent="0.25">
      <c r="A535" s="121" t="s">
        <v>156</v>
      </c>
      <c r="B535" s="122" t="s">
        <v>225</v>
      </c>
      <c r="C535" s="122">
        <v>1</v>
      </c>
      <c r="D535" s="171" t="s">
        <v>271</v>
      </c>
      <c r="E535" s="123">
        <v>7.4999999999999997E-3</v>
      </c>
      <c r="F535" s="124">
        <v>19500</v>
      </c>
      <c r="G535" s="124">
        <v>68425</v>
      </c>
    </row>
    <row r="536" spans="1:7" x14ac:dyDescent="0.25">
      <c r="A536" s="121" t="s">
        <v>156</v>
      </c>
      <c r="B536" s="122" t="s">
        <v>172</v>
      </c>
      <c r="C536" s="122">
        <v>2</v>
      </c>
      <c r="D536" s="171" t="s">
        <v>269</v>
      </c>
      <c r="E536" s="123">
        <v>8.9999999999999993E-3</v>
      </c>
      <c r="F536" s="124">
        <v>2900</v>
      </c>
      <c r="G536" s="124">
        <v>169000</v>
      </c>
    </row>
    <row r="537" spans="1:7" x14ac:dyDescent="0.25">
      <c r="A537" s="121" t="s">
        <v>156</v>
      </c>
      <c r="B537" s="122" t="s">
        <v>174</v>
      </c>
      <c r="C537" s="122">
        <v>2</v>
      </c>
      <c r="D537" s="171" t="s">
        <v>269</v>
      </c>
      <c r="E537" s="123">
        <v>0.01</v>
      </c>
      <c r="F537" s="124">
        <v>4500</v>
      </c>
      <c r="G537" s="124">
        <v>357000</v>
      </c>
    </row>
    <row r="538" spans="1:7" x14ac:dyDescent="0.25">
      <c r="A538" s="121" t="s">
        <v>156</v>
      </c>
      <c r="B538" s="122" t="s">
        <v>119</v>
      </c>
      <c r="C538" s="122">
        <v>2</v>
      </c>
      <c r="D538" s="171" t="s">
        <v>269</v>
      </c>
      <c r="E538" s="123">
        <v>6.1000000000000004E-3</v>
      </c>
      <c r="F538" s="124">
        <v>6300</v>
      </c>
      <c r="G538" s="124">
        <v>91500</v>
      </c>
    </row>
    <row r="539" spans="1:7" x14ac:dyDescent="0.25">
      <c r="A539" s="121" t="s">
        <v>156</v>
      </c>
      <c r="B539" s="122" t="s">
        <v>193</v>
      </c>
      <c r="C539" s="122">
        <v>2</v>
      </c>
      <c r="D539" s="171" t="s">
        <v>269</v>
      </c>
      <c r="E539" s="123">
        <v>0.01</v>
      </c>
      <c r="F539" s="124">
        <v>10000</v>
      </c>
      <c r="G539" s="124">
        <v>150000</v>
      </c>
    </row>
    <row r="540" spans="1:7" x14ac:dyDescent="0.25">
      <c r="A540" s="121" t="s">
        <v>156</v>
      </c>
      <c r="B540" s="122" t="s">
        <v>205</v>
      </c>
      <c r="C540" s="122">
        <v>2</v>
      </c>
      <c r="D540" s="171" t="s">
        <v>269</v>
      </c>
      <c r="E540" s="123">
        <v>8.8000000000000005E-3</v>
      </c>
      <c r="F540" s="124">
        <v>12735.45</v>
      </c>
      <c r="G540" s="124">
        <v>66857.13</v>
      </c>
    </row>
    <row r="541" spans="1:7" x14ac:dyDescent="0.25">
      <c r="A541" s="121" t="s">
        <v>156</v>
      </c>
      <c r="B541" s="122" t="s">
        <v>213</v>
      </c>
      <c r="C541" s="122">
        <v>2</v>
      </c>
      <c r="D541" s="171" t="s">
        <v>269</v>
      </c>
      <c r="E541" s="123">
        <v>1.23E-2</v>
      </c>
      <c r="F541" s="124">
        <v>11500</v>
      </c>
      <c r="G541" s="124">
        <v>246000</v>
      </c>
    </row>
    <row r="542" spans="1:7" x14ac:dyDescent="0.25">
      <c r="A542" s="121" t="s">
        <v>156</v>
      </c>
      <c r="B542" s="122" t="s">
        <v>218</v>
      </c>
      <c r="C542" s="122">
        <v>2</v>
      </c>
      <c r="D542" s="171" t="s">
        <v>269</v>
      </c>
      <c r="E542" s="123">
        <v>4.7999999999999996E-3</v>
      </c>
      <c r="F542" s="124">
        <v>10240</v>
      </c>
      <c r="G542" s="124">
        <v>120000</v>
      </c>
    </row>
    <row r="543" spans="1:7" x14ac:dyDescent="0.25">
      <c r="A543" s="121" t="s">
        <v>156</v>
      </c>
      <c r="B543" s="122" t="s">
        <v>187</v>
      </c>
      <c r="C543" s="122">
        <v>2</v>
      </c>
      <c r="D543" s="171" t="s">
        <v>269</v>
      </c>
      <c r="E543" s="123">
        <v>5.1999999999999998E-3</v>
      </c>
      <c r="F543" s="124">
        <v>690</v>
      </c>
      <c r="G543" s="124">
        <v>75000</v>
      </c>
    </row>
    <row r="544" spans="1:7" x14ac:dyDescent="0.25">
      <c r="A544" s="121" t="s">
        <v>156</v>
      </c>
      <c r="B544" s="122" t="s">
        <v>223</v>
      </c>
      <c r="C544" s="122">
        <v>2</v>
      </c>
      <c r="D544" s="171" t="s">
        <v>269</v>
      </c>
      <c r="E544" s="123">
        <v>7.4999999999999997E-3</v>
      </c>
      <c r="F544" s="124">
        <v>14100</v>
      </c>
      <c r="G544" s="124">
        <v>87500</v>
      </c>
    </row>
    <row r="545" spans="1:7" x14ac:dyDescent="0.25">
      <c r="A545" s="121" t="s">
        <v>156</v>
      </c>
      <c r="B545" s="122" t="s">
        <v>225</v>
      </c>
      <c r="C545" s="122">
        <v>2</v>
      </c>
      <c r="D545" s="171" t="s">
        <v>269</v>
      </c>
      <c r="E545" s="123">
        <v>1.23E-2</v>
      </c>
      <c r="F545" s="124">
        <v>25650</v>
      </c>
      <c r="G545" s="124">
        <v>125575</v>
      </c>
    </row>
    <row r="546" spans="1:7" x14ac:dyDescent="0.25">
      <c r="A546" s="121" t="s">
        <v>156</v>
      </c>
      <c r="B546" s="122" t="s">
        <v>172</v>
      </c>
      <c r="C546" s="122">
        <v>2</v>
      </c>
      <c r="D546" s="171" t="s">
        <v>270</v>
      </c>
      <c r="E546" s="123">
        <v>8.6999999999999994E-3</v>
      </c>
      <c r="F546" s="124">
        <v>2900</v>
      </c>
      <c r="G546" s="124">
        <v>159000</v>
      </c>
    </row>
    <row r="547" spans="1:7" x14ac:dyDescent="0.25">
      <c r="A547" s="121" t="s">
        <v>156</v>
      </c>
      <c r="B547" s="122" t="s">
        <v>174</v>
      </c>
      <c r="C547" s="122">
        <v>2</v>
      </c>
      <c r="D547" s="171" t="s">
        <v>270</v>
      </c>
      <c r="E547" s="123">
        <v>9.4999999999999998E-3</v>
      </c>
      <c r="F547" s="124">
        <v>1500</v>
      </c>
      <c r="G547" s="124">
        <v>336000</v>
      </c>
    </row>
    <row r="548" spans="1:7" x14ac:dyDescent="0.25">
      <c r="A548" s="121" t="s">
        <v>156</v>
      </c>
      <c r="B548" s="122" t="s">
        <v>119</v>
      </c>
      <c r="C548" s="122">
        <v>2</v>
      </c>
      <c r="D548" s="171" t="s">
        <v>270</v>
      </c>
      <c r="E548" s="123">
        <v>5.7999999999999996E-3</v>
      </c>
      <c r="F548" s="124">
        <v>5880</v>
      </c>
      <c r="G548" s="124">
        <v>87000</v>
      </c>
    </row>
    <row r="549" spans="1:7" x14ac:dyDescent="0.25">
      <c r="A549" s="121" t="s">
        <v>156</v>
      </c>
      <c r="B549" s="122" t="s">
        <v>193</v>
      </c>
      <c r="C549" s="122">
        <v>2</v>
      </c>
      <c r="D549" s="171" t="s">
        <v>270</v>
      </c>
      <c r="E549" s="123">
        <v>8.9999999999999993E-3</v>
      </c>
      <c r="F549" s="124">
        <v>10000</v>
      </c>
      <c r="G549" s="124">
        <v>150000</v>
      </c>
    </row>
    <row r="550" spans="1:7" x14ac:dyDescent="0.25">
      <c r="A550" s="121" t="s">
        <v>156</v>
      </c>
      <c r="B550" s="122" t="s">
        <v>205</v>
      </c>
      <c r="C550" s="122">
        <v>2</v>
      </c>
      <c r="D550" s="171" t="s">
        <v>270</v>
      </c>
      <c r="E550" s="123">
        <v>8.2000000000000007E-3</v>
      </c>
      <c r="F550" s="124">
        <v>11935.45</v>
      </c>
      <c r="G550" s="124">
        <v>62134.28</v>
      </c>
    </row>
    <row r="551" spans="1:7" x14ac:dyDescent="0.25">
      <c r="A551" s="121" t="s">
        <v>156</v>
      </c>
      <c r="B551" s="122" t="s">
        <v>213</v>
      </c>
      <c r="C551" s="122">
        <v>2</v>
      </c>
      <c r="D551" s="171" t="s">
        <v>270</v>
      </c>
      <c r="E551" s="123">
        <v>1.23E-2</v>
      </c>
      <c r="F551" s="124">
        <v>11500</v>
      </c>
      <c r="G551" s="124">
        <v>244000</v>
      </c>
    </row>
    <row r="552" spans="1:7" x14ac:dyDescent="0.25">
      <c r="A552" s="121" t="s">
        <v>156</v>
      </c>
      <c r="B552" s="122" t="s">
        <v>218</v>
      </c>
      <c r="C552" s="122">
        <v>2</v>
      </c>
      <c r="D552" s="171" t="s">
        <v>270</v>
      </c>
      <c r="E552" s="123">
        <v>4.3E-3</v>
      </c>
      <c r="F552" s="124">
        <v>9440</v>
      </c>
      <c r="G552" s="124">
        <v>107500</v>
      </c>
    </row>
    <row r="553" spans="1:7" x14ac:dyDescent="0.25">
      <c r="A553" s="121" t="s">
        <v>156</v>
      </c>
      <c r="B553" s="122" t="s">
        <v>187</v>
      </c>
      <c r="C553" s="122">
        <v>2</v>
      </c>
      <c r="D553" s="171" t="s">
        <v>270</v>
      </c>
      <c r="E553" s="123">
        <v>5.1000000000000004E-3</v>
      </c>
      <c r="F553" s="124">
        <v>690</v>
      </c>
      <c r="G553" s="124">
        <v>70000</v>
      </c>
    </row>
    <row r="554" spans="1:7" x14ac:dyDescent="0.25">
      <c r="A554" s="121" t="s">
        <v>156</v>
      </c>
      <c r="B554" s="122" t="s">
        <v>223</v>
      </c>
      <c r="C554" s="122">
        <v>2</v>
      </c>
      <c r="D554" s="171" t="s">
        <v>270</v>
      </c>
      <c r="E554" s="123">
        <v>6.0000000000000001E-3</v>
      </c>
      <c r="F554" s="124">
        <v>14100</v>
      </c>
      <c r="G554" s="124">
        <v>87500</v>
      </c>
    </row>
    <row r="555" spans="1:7" x14ac:dyDescent="0.25">
      <c r="A555" s="121" t="s">
        <v>156</v>
      </c>
      <c r="B555" s="122" t="s">
        <v>225</v>
      </c>
      <c r="C555" s="122">
        <v>2</v>
      </c>
      <c r="D555" s="171" t="s">
        <v>270</v>
      </c>
      <c r="E555" s="123">
        <v>1.0500000000000001E-2</v>
      </c>
      <c r="F555" s="124">
        <v>24130</v>
      </c>
      <c r="G555" s="124">
        <v>119200</v>
      </c>
    </row>
    <row r="556" spans="1:7" x14ac:dyDescent="0.25">
      <c r="A556" s="121" t="s">
        <v>156</v>
      </c>
      <c r="B556" s="122" t="s">
        <v>172</v>
      </c>
      <c r="C556" s="122">
        <v>2</v>
      </c>
      <c r="D556" s="171" t="s">
        <v>271</v>
      </c>
      <c r="E556" s="123">
        <v>8.8999999999999999E-3</v>
      </c>
      <c r="F556" s="124">
        <v>2900</v>
      </c>
      <c r="G556" s="124">
        <v>178000</v>
      </c>
    </row>
    <row r="557" spans="1:7" x14ac:dyDescent="0.25">
      <c r="A557" s="121" t="s">
        <v>156</v>
      </c>
      <c r="B557" s="122" t="s">
        <v>174</v>
      </c>
      <c r="C557" s="122">
        <v>2</v>
      </c>
      <c r="D557" s="171" t="s">
        <v>271</v>
      </c>
      <c r="E557" s="123">
        <v>8.9999999999999993E-3</v>
      </c>
      <c r="F557" s="124">
        <v>4500</v>
      </c>
      <c r="G557" s="124">
        <v>336000</v>
      </c>
    </row>
    <row r="558" spans="1:7" x14ac:dyDescent="0.25">
      <c r="A558" s="121" t="s">
        <v>156</v>
      </c>
      <c r="B558" s="122" t="s">
        <v>119</v>
      </c>
      <c r="C558" s="122">
        <v>2</v>
      </c>
      <c r="D558" s="171" t="s">
        <v>271</v>
      </c>
      <c r="E558" s="123">
        <v>1.14E-2</v>
      </c>
      <c r="F558" s="124">
        <v>11560</v>
      </c>
      <c r="G558" s="124">
        <v>171000</v>
      </c>
    </row>
    <row r="559" spans="1:7" x14ac:dyDescent="0.25">
      <c r="A559" s="121" t="s">
        <v>156</v>
      </c>
      <c r="B559" s="122" t="s">
        <v>193</v>
      </c>
      <c r="C559" s="122">
        <v>2</v>
      </c>
      <c r="D559" s="171" t="s">
        <v>271</v>
      </c>
      <c r="E559" s="123">
        <v>8.9999999999999993E-3</v>
      </c>
      <c r="F559" s="124">
        <v>10000</v>
      </c>
      <c r="G559" s="124">
        <v>150000</v>
      </c>
    </row>
    <row r="560" spans="1:7" x14ac:dyDescent="0.25">
      <c r="A560" s="121" t="s">
        <v>156</v>
      </c>
      <c r="B560" s="122" t="s">
        <v>205</v>
      </c>
      <c r="C560" s="122">
        <v>2</v>
      </c>
      <c r="D560" s="171" t="s">
        <v>271</v>
      </c>
      <c r="E560" s="123">
        <v>7.3000000000000001E-3</v>
      </c>
      <c r="F560" s="124">
        <v>11290.3</v>
      </c>
      <c r="G560" s="124">
        <v>54127.85</v>
      </c>
    </row>
    <row r="561" spans="1:7" x14ac:dyDescent="0.25">
      <c r="A561" s="121" t="s">
        <v>156</v>
      </c>
      <c r="B561" s="122" t="s">
        <v>213</v>
      </c>
      <c r="C561" s="122">
        <v>2</v>
      </c>
      <c r="D561" s="171" t="s">
        <v>271</v>
      </c>
      <c r="E561" s="123">
        <v>5.3E-3</v>
      </c>
      <c r="F561" s="124">
        <v>11500</v>
      </c>
      <c r="G561" s="124">
        <v>106000</v>
      </c>
    </row>
    <row r="562" spans="1:7" x14ac:dyDescent="0.25">
      <c r="A562" s="121" t="s">
        <v>156</v>
      </c>
      <c r="B562" s="122" t="s">
        <v>218</v>
      </c>
      <c r="C562" s="122">
        <v>2</v>
      </c>
      <c r="D562" s="171" t="s">
        <v>271</v>
      </c>
      <c r="E562" s="123">
        <v>8.8000000000000005E-3</v>
      </c>
      <c r="F562" s="124">
        <v>18880</v>
      </c>
      <c r="G562" s="124">
        <v>220000</v>
      </c>
    </row>
    <row r="563" spans="1:7" x14ac:dyDescent="0.25">
      <c r="A563" s="121" t="s">
        <v>156</v>
      </c>
      <c r="B563" s="122" t="s">
        <v>187</v>
      </c>
      <c r="C563" s="122">
        <v>2</v>
      </c>
      <c r="D563" s="171" t="s">
        <v>271</v>
      </c>
      <c r="E563" s="123">
        <v>1.4500000000000001E-2</v>
      </c>
      <c r="F563" s="124">
        <v>1710</v>
      </c>
      <c r="G563" s="124">
        <v>220000</v>
      </c>
    </row>
    <row r="564" spans="1:7" x14ac:dyDescent="0.25">
      <c r="A564" s="121" t="s">
        <v>156</v>
      </c>
      <c r="B564" s="122" t="s">
        <v>223</v>
      </c>
      <c r="C564" s="122">
        <v>2</v>
      </c>
      <c r="D564" s="171" t="s">
        <v>271</v>
      </c>
      <c r="E564" s="123">
        <v>7.9000000000000008E-3</v>
      </c>
      <c r="F564" s="124">
        <v>14400</v>
      </c>
      <c r="G564" s="124">
        <v>95000</v>
      </c>
    </row>
    <row r="565" spans="1:7" x14ac:dyDescent="0.25">
      <c r="A565" s="121" t="s">
        <v>156</v>
      </c>
      <c r="B565" s="122" t="s">
        <v>225</v>
      </c>
      <c r="C565" s="122">
        <v>2</v>
      </c>
      <c r="D565" s="171" t="s">
        <v>271</v>
      </c>
      <c r="E565" s="123">
        <v>6.7000000000000002E-3</v>
      </c>
      <c r="F565" s="124">
        <v>19500</v>
      </c>
      <c r="G565" s="124">
        <v>68425</v>
      </c>
    </row>
    <row r="566" spans="1:7" x14ac:dyDescent="0.25">
      <c r="A566" s="121" t="s">
        <v>155</v>
      </c>
      <c r="B566" s="122" t="s">
        <v>172</v>
      </c>
      <c r="C566" s="122">
        <v>1</v>
      </c>
      <c r="D566" s="171" t="s">
        <v>272</v>
      </c>
      <c r="E566" s="129">
        <v>1.9400000000000001E-2</v>
      </c>
      <c r="F566" s="131">
        <v>5800</v>
      </c>
      <c r="G566" s="131">
        <v>347000</v>
      </c>
    </row>
    <row r="567" spans="1:7" x14ac:dyDescent="0.25">
      <c r="A567" s="121" t="s">
        <v>155</v>
      </c>
      <c r="B567" s="122" t="s">
        <v>174</v>
      </c>
      <c r="C567" s="122">
        <v>1</v>
      </c>
      <c r="D567" s="171" t="s">
        <v>272</v>
      </c>
      <c r="E567" s="129">
        <v>2.3E-2</v>
      </c>
      <c r="F567" s="131">
        <v>9000</v>
      </c>
      <c r="G567" s="131">
        <v>693000</v>
      </c>
    </row>
    <row r="568" spans="1:7" x14ac:dyDescent="0.25">
      <c r="A568" s="121" t="s">
        <v>155</v>
      </c>
      <c r="B568" s="122" t="s">
        <v>119</v>
      </c>
      <c r="C568" s="122">
        <v>1</v>
      </c>
      <c r="D568" s="171" t="s">
        <v>272</v>
      </c>
      <c r="E568" s="129">
        <v>1.89E-2</v>
      </c>
      <c r="F568" s="131">
        <v>14620</v>
      </c>
      <c r="G568" s="131">
        <v>229500</v>
      </c>
    </row>
    <row r="569" spans="1:7" x14ac:dyDescent="0.25">
      <c r="A569" s="121" t="s">
        <v>155</v>
      </c>
      <c r="B569" s="122" t="s">
        <v>193</v>
      </c>
      <c r="C569" s="122">
        <v>1</v>
      </c>
      <c r="D569" s="171" t="s">
        <v>272</v>
      </c>
      <c r="E569" s="129">
        <v>2.0999999999999998E-2</v>
      </c>
      <c r="F569" s="131">
        <v>20000</v>
      </c>
      <c r="G569" s="131">
        <v>300000</v>
      </c>
    </row>
    <row r="570" spans="1:7" x14ac:dyDescent="0.25">
      <c r="A570" s="121" t="s">
        <v>155</v>
      </c>
      <c r="B570" s="122" t="s">
        <v>205</v>
      </c>
      <c r="C570" s="122">
        <v>1</v>
      </c>
      <c r="D570" s="171" t="s">
        <v>272</v>
      </c>
      <c r="E570" s="129">
        <v>2.3E-2</v>
      </c>
      <c r="F570" s="132">
        <v>24025.75</v>
      </c>
      <c r="G570" s="131">
        <v>109472.85</v>
      </c>
    </row>
    <row r="571" spans="1:7" x14ac:dyDescent="0.25">
      <c r="A571" s="121" t="s">
        <v>155</v>
      </c>
      <c r="B571" s="122" t="s">
        <v>213</v>
      </c>
      <c r="C571" s="122">
        <v>1</v>
      </c>
      <c r="D571" s="171" t="s">
        <v>272</v>
      </c>
      <c r="E571" s="129">
        <v>1.7100000000000001E-2</v>
      </c>
      <c r="F571" s="131">
        <v>20000</v>
      </c>
      <c r="G571" s="131">
        <v>313000</v>
      </c>
    </row>
    <row r="572" spans="1:7" x14ac:dyDescent="0.25">
      <c r="A572" s="121" t="s">
        <v>155</v>
      </c>
      <c r="B572" s="122" t="s">
        <v>218</v>
      </c>
      <c r="C572" s="122">
        <v>1</v>
      </c>
      <c r="D572" s="171" t="s">
        <v>272</v>
      </c>
      <c r="E572" s="129">
        <v>1.8200000000000001E-2</v>
      </c>
      <c r="F572" s="131">
        <v>29120</v>
      </c>
      <c r="G572" s="131">
        <v>345000</v>
      </c>
    </row>
    <row r="573" spans="1:7" x14ac:dyDescent="0.25">
      <c r="A573" s="121" t="s">
        <v>155</v>
      </c>
      <c r="B573" s="122" t="s">
        <v>187</v>
      </c>
      <c r="C573" s="122">
        <v>1</v>
      </c>
      <c r="D573" s="171" t="s">
        <v>272</v>
      </c>
      <c r="E573" s="129">
        <v>2.1299999999999999E-2</v>
      </c>
      <c r="F573" s="131">
        <v>2370</v>
      </c>
      <c r="G573" s="131">
        <v>280000</v>
      </c>
    </row>
    <row r="574" spans="1:7" x14ac:dyDescent="0.25">
      <c r="A574" s="121" t="s">
        <v>155</v>
      </c>
      <c r="B574" s="122" t="s">
        <v>223</v>
      </c>
      <c r="C574" s="122">
        <v>1</v>
      </c>
      <c r="D574" s="171" t="s">
        <v>272</v>
      </c>
      <c r="E574" s="129">
        <v>1.7899999999999999E-2</v>
      </c>
      <c r="F574" s="131">
        <v>28500</v>
      </c>
      <c r="G574" s="131">
        <v>182500</v>
      </c>
    </row>
    <row r="575" spans="1:7" x14ac:dyDescent="0.25">
      <c r="A575" s="121" t="s">
        <v>155</v>
      </c>
      <c r="B575" s="122" t="s">
        <v>225</v>
      </c>
      <c r="C575" s="122">
        <v>1</v>
      </c>
      <c r="D575" s="171" t="s">
        <v>272</v>
      </c>
      <c r="E575" s="129">
        <v>2.1299999999999999E-2</v>
      </c>
      <c r="F575" s="131">
        <v>45150</v>
      </c>
      <c r="G575" s="131">
        <v>194000</v>
      </c>
    </row>
    <row r="576" spans="1:7" x14ac:dyDescent="0.25">
      <c r="A576" s="121" t="s">
        <v>155</v>
      </c>
      <c r="B576" s="122" t="s">
        <v>172</v>
      </c>
      <c r="C576" s="122">
        <v>1</v>
      </c>
      <c r="D576" s="171" t="s">
        <v>273</v>
      </c>
      <c r="E576" s="129">
        <v>1.89E-2</v>
      </c>
      <c r="F576" s="131">
        <v>5800</v>
      </c>
      <c r="G576" s="131">
        <v>337000</v>
      </c>
    </row>
    <row r="577" spans="1:7" x14ac:dyDescent="0.25">
      <c r="A577" s="121" t="s">
        <v>155</v>
      </c>
      <c r="B577" s="122" t="s">
        <v>174</v>
      </c>
      <c r="C577" s="122">
        <v>1</v>
      </c>
      <c r="D577" s="171" t="s">
        <v>273</v>
      </c>
      <c r="E577" s="129">
        <v>2.2499999999999999E-2</v>
      </c>
      <c r="F577" s="131">
        <v>6000</v>
      </c>
      <c r="G577" s="131">
        <v>672000</v>
      </c>
    </row>
    <row r="578" spans="1:7" x14ac:dyDescent="0.25">
      <c r="A578" s="121" t="s">
        <v>155</v>
      </c>
      <c r="B578" s="122" t="s">
        <v>119</v>
      </c>
      <c r="C578" s="122">
        <v>1</v>
      </c>
      <c r="D578" s="171" t="s">
        <v>273</v>
      </c>
      <c r="E578" s="129">
        <v>1.8200000000000001E-2</v>
      </c>
      <c r="F578" s="131">
        <v>14200</v>
      </c>
      <c r="G578" s="131">
        <v>225000</v>
      </c>
    </row>
    <row r="579" spans="1:7" x14ac:dyDescent="0.25">
      <c r="A579" s="121" t="s">
        <v>155</v>
      </c>
      <c r="B579" s="122" t="s">
        <v>193</v>
      </c>
      <c r="C579" s="122">
        <v>1</v>
      </c>
      <c r="D579" s="171" t="s">
        <v>273</v>
      </c>
      <c r="E579" s="129">
        <v>0.02</v>
      </c>
      <c r="F579" s="131">
        <v>20000</v>
      </c>
      <c r="G579" s="131">
        <v>300000</v>
      </c>
    </row>
    <row r="580" spans="1:7" x14ac:dyDescent="0.25">
      <c r="A580" s="121" t="s">
        <v>155</v>
      </c>
      <c r="B580" s="122" t="s">
        <v>205</v>
      </c>
      <c r="C580" s="122">
        <v>1</v>
      </c>
      <c r="D580" s="171" t="s">
        <v>273</v>
      </c>
      <c r="E580" s="129">
        <v>2.2199999999999998E-2</v>
      </c>
      <c r="F580" s="132">
        <v>23225.75</v>
      </c>
      <c r="G580" s="131">
        <v>105692.85</v>
      </c>
    </row>
    <row r="581" spans="1:7" x14ac:dyDescent="0.25">
      <c r="A581" s="121" t="s">
        <v>155</v>
      </c>
      <c r="B581" s="122" t="s">
        <v>213</v>
      </c>
      <c r="C581" s="122">
        <v>1</v>
      </c>
      <c r="D581" s="171" t="s">
        <v>273</v>
      </c>
      <c r="E581" s="129">
        <v>1.7100000000000001E-2</v>
      </c>
      <c r="F581" s="131">
        <v>20000</v>
      </c>
      <c r="G581" s="131">
        <v>311000</v>
      </c>
    </row>
    <row r="582" spans="1:7" x14ac:dyDescent="0.25">
      <c r="A582" s="121" t="s">
        <v>155</v>
      </c>
      <c r="B582" s="122" t="s">
        <v>218</v>
      </c>
      <c r="C582" s="122">
        <v>1</v>
      </c>
      <c r="D582" s="171" t="s">
        <v>273</v>
      </c>
      <c r="E582" s="129">
        <v>1.77E-2</v>
      </c>
      <c r="F582" s="131">
        <v>28320</v>
      </c>
      <c r="G582" s="131">
        <v>332500</v>
      </c>
    </row>
    <row r="583" spans="1:7" x14ac:dyDescent="0.25">
      <c r="A583" s="121" t="s">
        <v>155</v>
      </c>
      <c r="B583" s="122" t="s">
        <v>302</v>
      </c>
      <c r="C583" s="122">
        <v>1</v>
      </c>
      <c r="D583" s="171" t="s">
        <v>273</v>
      </c>
      <c r="E583" s="129">
        <v>2.12E-2</v>
      </c>
      <c r="F583" s="131">
        <v>2400</v>
      </c>
      <c r="G583" s="131">
        <v>275500</v>
      </c>
    </row>
    <row r="584" spans="1:7" x14ac:dyDescent="0.25">
      <c r="A584" s="121" t="s">
        <v>155</v>
      </c>
      <c r="B584" s="122" t="s">
        <v>223</v>
      </c>
      <c r="C584" s="122">
        <v>1</v>
      </c>
      <c r="D584" s="171" t="s">
        <v>273</v>
      </c>
      <c r="E584" s="129">
        <v>1.6799999999999999E-2</v>
      </c>
      <c r="F584" s="131">
        <v>28500</v>
      </c>
      <c r="G584" s="131">
        <v>182500</v>
      </c>
    </row>
    <row r="585" spans="1:7" x14ac:dyDescent="0.25">
      <c r="A585" s="121" t="s">
        <v>155</v>
      </c>
      <c r="B585" s="122" t="s">
        <v>225</v>
      </c>
      <c r="C585" s="122">
        <v>1</v>
      </c>
      <c r="D585" s="171" t="s">
        <v>273</v>
      </c>
      <c r="E585" s="129">
        <v>2.0299999999999999E-2</v>
      </c>
      <c r="F585" s="131">
        <v>43630</v>
      </c>
      <c r="G585" s="131">
        <v>187625</v>
      </c>
    </row>
    <row r="586" spans="1:7" x14ac:dyDescent="0.25">
      <c r="A586" s="121" t="s">
        <v>155</v>
      </c>
      <c r="B586" s="122" t="s">
        <v>172</v>
      </c>
      <c r="C586" s="122">
        <v>2</v>
      </c>
      <c r="D586" s="171" t="s">
        <v>272</v>
      </c>
      <c r="E586" s="129">
        <v>1.7899999999999999E-2</v>
      </c>
      <c r="F586" s="131">
        <v>5800</v>
      </c>
      <c r="G586" s="131">
        <v>347000</v>
      </c>
    </row>
    <row r="587" spans="1:7" x14ac:dyDescent="0.25">
      <c r="A587" s="121" t="s">
        <v>155</v>
      </c>
      <c r="B587" s="122" t="s">
        <v>174</v>
      </c>
      <c r="C587" s="122">
        <v>2</v>
      </c>
      <c r="D587" s="171" t="s">
        <v>272</v>
      </c>
      <c r="E587" s="129">
        <v>1.9E-2</v>
      </c>
      <c r="F587" s="131">
        <v>9000</v>
      </c>
      <c r="G587" s="131">
        <v>693000</v>
      </c>
    </row>
    <row r="588" spans="1:7" x14ac:dyDescent="0.25">
      <c r="A588" s="121" t="s">
        <v>155</v>
      </c>
      <c r="B588" s="122" t="s">
        <v>119</v>
      </c>
      <c r="C588" s="122">
        <v>2</v>
      </c>
      <c r="D588" s="171" t="s">
        <v>272</v>
      </c>
      <c r="E588" s="129">
        <v>1.5300000000000001E-2</v>
      </c>
      <c r="F588" s="131">
        <v>14620</v>
      </c>
      <c r="G588" s="131">
        <v>229500</v>
      </c>
    </row>
    <row r="589" spans="1:7" x14ac:dyDescent="0.25">
      <c r="A589" s="121" t="s">
        <v>155</v>
      </c>
      <c r="B589" s="122" t="s">
        <v>193</v>
      </c>
      <c r="C589" s="122">
        <v>2</v>
      </c>
      <c r="D589" s="171" t="s">
        <v>272</v>
      </c>
      <c r="E589" s="129">
        <v>1.9E-2</v>
      </c>
      <c r="F589" s="131">
        <v>20000</v>
      </c>
      <c r="G589" s="131">
        <v>300000</v>
      </c>
    </row>
    <row r="590" spans="1:7" x14ac:dyDescent="0.25">
      <c r="A590" s="121" t="s">
        <v>155</v>
      </c>
      <c r="B590" s="122" t="s">
        <v>205</v>
      </c>
      <c r="C590" s="122">
        <v>2</v>
      </c>
      <c r="D590" s="171" t="s">
        <v>272</v>
      </c>
      <c r="E590" s="129">
        <v>1.61E-2</v>
      </c>
      <c r="F590" s="132">
        <v>24025.75</v>
      </c>
      <c r="G590" s="131">
        <v>109472.85</v>
      </c>
    </row>
    <row r="591" spans="1:7" x14ac:dyDescent="0.25">
      <c r="A591" s="121" t="s">
        <v>155</v>
      </c>
      <c r="B591" s="122" t="s">
        <v>213</v>
      </c>
      <c r="C591" s="122">
        <v>2</v>
      </c>
      <c r="D591" s="171" t="s">
        <v>272</v>
      </c>
      <c r="E591" s="129">
        <v>1.5699999999999999E-2</v>
      </c>
      <c r="F591" s="131">
        <v>20000</v>
      </c>
      <c r="G591" s="131">
        <v>313000</v>
      </c>
    </row>
    <row r="592" spans="1:7" x14ac:dyDescent="0.25">
      <c r="A592" s="121" t="s">
        <v>155</v>
      </c>
      <c r="B592" s="122" t="s">
        <v>218</v>
      </c>
      <c r="C592" s="122">
        <v>2</v>
      </c>
      <c r="D592" s="171" t="s">
        <v>272</v>
      </c>
      <c r="E592" s="129">
        <v>1.38E-2</v>
      </c>
      <c r="F592" s="131">
        <v>29120</v>
      </c>
      <c r="G592" s="131">
        <v>345000</v>
      </c>
    </row>
    <row r="593" spans="1:7" x14ac:dyDescent="0.25">
      <c r="A593" s="121" t="s">
        <v>155</v>
      </c>
      <c r="B593" s="122" t="s">
        <v>187</v>
      </c>
      <c r="C593" s="122">
        <v>2</v>
      </c>
      <c r="D593" s="171" t="s">
        <v>272</v>
      </c>
      <c r="E593" s="129">
        <v>1.89E-2</v>
      </c>
      <c r="F593" s="131">
        <v>2370</v>
      </c>
      <c r="G593" s="131">
        <v>280000</v>
      </c>
    </row>
    <row r="594" spans="1:7" x14ac:dyDescent="0.25">
      <c r="A594" s="121" t="s">
        <v>155</v>
      </c>
      <c r="B594" s="122" t="s">
        <v>223</v>
      </c>
      <c r="C594" s="122">
        <v>2</v>
      </c>
      <c r="D594" s="171" t="s">
        <v>272</v>
      </c>
      <c r="E594" s="129">
        <v>1.54E-2</v>
      </c>
      <c r="F594" s="131">
        <v>28500</v>
      </c>
      <c r="G594" s="131">
        <v>182500</v>
      </c>
    </row>
    <row r="595" spans="1:7" x14ac:dyDescent="0.25">
      <c r="A595" s="121" t="s">
        <v>155</v>
      </c>
      <c r="B595" s="122" t="s">
        <v>225</v>
      </c>
      <c r="C595" s="122">
        <v>2</v>
      </c>
      <c r="D595" s="171" t="s">
        <v>272</v>
      </c>
      <c r="E595" s="129">
        <v>1.9E-2</v>
      </c>
      <c r="F595" s="131">
        <v>45150</v>
      </c>
      <c r="G595" s="131">
        <v>194000</v>
      </c>
    </row>
    <row r="596" spans="1:7" x14ac:dyDescent="0.25">
      <c r="A596" s="121" t="s">
        <v>155</v>
      </c>
      <c r="B596" s="122" t="s">
        <v>172</v>
      </c>
      <c r="C596" s="122">
        <v>2</v>
      </c>
      <c r="D596" s="171" t="s">
        <v>273</v>
      </c>
      <c r="E596" s="129">
        <v>1.7599999999999998E-2</v>
      </c>
      <c r="F596" s="131">
        <v>5800</v>
      </c>
      <c r="G596" s="131">
        <v>337000</v>
      </c>
    </row>
    <row r="597" spans="1:7" x14ac:dyDescent="0.25">
      <c r="A597" s="121" t="s">
        <v>155</v>
      </c>
      <c r="B597" s="122" t="s">
        <v>174</v>
      </c>
      <c r="C597" s="122">
        <v>2</v>
      </c>
      <c r="D597" s="171" t="s">
        <v>273</v>
      </c>
      <c r="E597" s="129">
        <v>1.8499999999999999E-2</v>
      </c>
      <c r="F597" s="131">
        <v>6000</v>
      </c>
      <c r="G597" s="131">
        <v>672000</v>
      </c>
    </row>
    <row r="598" spans="1:7" x14ac:dyDescent="0.25">
      <c r="A598" s="121" t="s">
        <v>155</v>
      </c>
      <c r="B598" s="122" t="s">
        <v>119</v>
      </c>
      <c r="C598" s="122">
        <v>2</v>
      </c>
      <c r="D598" s="171" t="s">
        <v>273</v>
      </c>
      <c r="E598" s="129">
        <v>1.5000000000000001E-2</v>
      </c>
      <c r="F598" s="131">
        <v>14200</v>
      </c>
      <c r="G598" s="131">
        <v>225000</v>
      </c>
    </row>
    <row r="599" spans="1:7" x14ac:dyDescent="0.25">
      <c r="A599" s="121" t="s">
        <v>155</v>
      </c>
      <c r="B599" s="122" t="s">
        <v>193</v>
      </c>
      <c r="C599" s="122">
        <v>2</v>
      </c>
      <c r="D599" s="171" t="s">
        <v>273</v>
      </c>
      <c r="E599" s="129">
        <v>1.7999999999999999E-2</v>
      </c>
      <c r="F599" s="131">
        <v>20000</v>
      </c>
      <c r="G599" s="131">
        <v>300000</v>
      </c>
    </row>
    <row r="600" spans="1:7" x14ac:dyDescent="0.25">
      <c r="A600" s="121" t="s">
        <v>155</v>
      </c>
      <c r="B600" s="122" t="s">
        <v>205</v>
      </c>
      <c r="C600" s="122">
        <v>2</v>
      </c>
      <c r="D600" s="171" t="s">
        <v>273</v>
      </c>
      <c r="E600" s="129">
        <v>1.55E-2</v>
      </c>
      <c r="F600" s="132">
        <v>23225.75</v>
      </c>
      <c r="G600" s="131">
        <v>105692.85</v>
      </c>
    </row>
    <row r="601" spans="1:7" x14ac:dyDescent="0.25">
      <c r="A601" s="121" t="s">
        <v>155</v>
      </c>
      <c r="B601" s="122" t="s">
        <v>213</v>
      </c>
      <c r="C601" s="122">
        <v>2</v>
      </c>
      <c r="D601" s="171" t="s">
        <v>273</v>
      </c>
      <c r="E601" s="129">
        <v>1.5699999999999999E-2</v>
      </c>
      <c r="F601" s="131">
        <v>20000</v>
      </c>
      <c r="G601" s="131">
        <v>311000</v>
      </c>
    </row>
    <row r="602" spans="1:7" x14ac:dyDescent="0.25">
      <c r="A602" s="121" t="s">
        <v>155</v>
      </c>
      <c r="B602" s="122" t="s">
        <v>218</v>
      </c>
      <c r="C602" s="122">
        <v>2</v>
      </c>
      <c r="D602" s="171" t="s">
        <v>273</v>
      </c>
      <c r="E602" s="129">
        <v>1.3299999999999999E-2</v>
      </c>
      <c r="F602" s="131">
        <v>28320</v>
      </c>
      <c r="G602" s="131">
        <v>332500</v>
      </c>
    </row>
    <row r="603" spans="1:7" x14ac:dyDescent="0.25">
      <c r="A603" s="121" t="s">
        <v>155</v>
      </c>
      <c r="B603" s="122" t="s">
        <v>187</v>
      </c>
      <c r="C603" s="122">
        <v>2</v>
      </c>
      <c r="D603" s="171" t="s">
        <v>273</v>
      </c>
      <c r="E603" s="129">
        <v>1.8800000000000001E-2</v>
      </c>
      <c r="F603" s="131">
        <v>2400</v>
      </c>
      <c r="G603" s="131">
        <v>275500</v>
      </c>
    </row>
    <row r="604" spans="1:7" x14ac:dyDescent="0.25">
      <c r="A604" s="121" t="s">
        <v>155</v>
      </c>
      <c r="B604" s="122" t="s">
        <v>223</v>
      </c>
      <c r="C604" s="122">
        <v>2</v>
      </c>
      <c r="D604" s="171" t="s">
        <v>273</v>
      </c>
      <c r="E604" s="129">
        <v>1.4500000000000001E-2</v>
      </c>
      <c r="F604" s="131">
        <v>28500</v>
      </c>
      <c r="G604" s="131">
        <v>182500</v>
      </c>
    </row>
    <row r="605" spans="1:7" x14ac:dyDescent="0.25">
      <c r="A605" s="121" t="s">
        <v>155</v>
      </c>
      <c r="B605" s="122" t="s">
        <v>225</v>
      </c>
      <c r="C605" s="122">
        <v>2</v>
      </c>
      <c r="D605" s="171" t="s">
        <v>273</v>
      </c>
      <c r="E605" s="129">
        <v>1.72E-2</v>
      </c>
      <c r="F605" s="131">
        <v>43630</v>
      </c>
      <c r="G605" s="131">
        <v>187625</v>
      </c>
    </row>
    <row r="606" spans="1:7" x14ac:dyDescent="0.25">
      <c r="A606" s="121" t="s">
        <v>156</v>
      </c>
      <c r="B606" s="122" t="s">
        <v>172</v>
      </c>
      <c r="C606" s="122">
        <v>1</v>
      </c>
      <c r="D606" s="171" t="s">
        <v>272</v>
      </c>
      <c r="E606" s="129">
        <v>1.9199999999999998E-2</v>
      </c>
      <c r="F606" s="131">
        <v>5800</v>
      </c>
      <c r="G606" s="131">
        <v>347000</v>
      </c>
    </row>
    <row r="607" spans="1:7" x14ac:dyDescent="0.25">
      <c r="A607" s="121" t="s">
        <v>156</v>
      </c>
      <c r="B607" s="122" t="s">
        <v>174</v>
      </c>
      <c r="C607" s="122">
        <v>1</v>
      </c>
      <c r="D607" s="171" t="s">
        <v>272</v>
      </c>
      <c r="E607" s="129">
        <v>2.3E-2</v>
      </c>
      <c r="F607" s="131">
        <v>9000</v>
      </c>
      <c r="G607" s="131">
        <v>693000</v>
      </c>
    </row>
    <row r="608" spans="1:7" x14ac:dyDescent="0.25">
      <c r="A608" s="121" t="s">
        <v>156</v>
      </c>
      <c r="B608" s="122" t="s">
        <v>119</v>
      </c>
      <c r="C608" s="122">
        <v>1</v>
      </c>
      <c r="D608" s="171" t="s">
        <v>272</v>
      </c>
      <c r="E608" s="129">
        <v>2.3100000000000002E-2</v>
      </c>
      <c r="F608" s="131">
        <v>17860</v>
      </c>
      <c r="G608" s="131">
        <v>262500</v>
      </c>
    </row>
    <row r="609" spans="1:7" x14ac:dyDescent="0.25">
      <c r="A609" s="121" t="s">
        <v>156</v>
      </c>
      <c r="B609" s="122" t="s">
        <v>193</v>
      </c>
      <c r="C609" s="122">
        <v>1</v>
      </c>
      <c r="D609" s="171" t="s">
        <v>272</v>
      </c>
      <c r="E609" s="129">
        <v>2.0999999999999998E-2</v>
      </c>
      <c r="F609" s="131">
        <v>20000</v>
      </c>
      <c r="G609" s="131">
        <v>300000</v>
      </c>
    </row>
    <row r="610" spans="1:7" x14ac:dyDescent="0.25">
      <c r="A610" s="121" t="s">
        <v>156</v>
      </c>
      <c r="B610" s="122" t="s">
        <v>205</v>
      </c>
      <c r="C610" s="122">
        <v>1</v>
      </c>
      <c r="D610" s="171" t="s">
        <v>272</v>
      </c>
      <c r="E610" s="129">
        <v>2.3E-2</v>
      </c>
      <c r="F610" s="132">
        <v>24025.75</v>
      </c>
      <c r="G610" s="131">
        <v>120984.98000000001</v>
      </c>
    </row>
    <row r="611" spans="1:7" x14ac:dyDescent="0.25">
      <c r="A611" s="121" t="s">
        <v>156</v>
      </c>
      <c r="B611" s="122" t="s">
        <v>213</v>
      </c>
      <c r="C611" s="122">
        <v>1</v>
      </c>
      <c r="D611" s="171" t="s">
        <v>272</v>
      </c>
      <c r="E611" s="129">
        <v>1.9099999999999999E-2</v>
      </c>
      <c r="F611" s="131">
        <v>23000</v>
      </c>
      <c r="G611" s="131">
        <v>352000</v>
      </c>
    </row>
    <row r="612" spans="1:7" x14ac:dyDescent="0.25">
      <c r="A612" s="121" t="s">
        <v>156</v>
      </c>
      <c r="B612" s="122" t="s">
        <v>218</v>
      </c>
      <c r="C612" s="122">
        <v>1</v>
      </c>
      <c r="D612" s="171" t="s">
        <v>272</v>
      </c>
      <c r="E612" s="129">
        <v>1.8200000000000001E-2</v>
      </c>
      <c r="F612" s="131">
        <v>29120</v>
      </c>
      <c r="G612" s="131">
        <v>340000</v>
      </c>
    </row>
    <row r="613" spans="1:7" x14ac:dyDescent="0.25">
      <c r="A613" s="121" t="s">
        <v>156</v>
      </c>
      <c r="B613" s="122" t="s">
        <v>187</v>
      </c>
      <c r="C613" s="122">
        <v>1</v>
      </c>
      <c r="D613" s="171" t="s">
        <v>272</v>
      </c>
      <c r="E613" s="129">
        <v>2.2599999999999999E-2</v>
      </c>
      <c r="F613" s="131">
        <v>2400</v>
      </c>
      <c r="G613" s="131">
        <v>295000</v>
      </c>
    </row>
    <row r="614" spans="1:7" x14ac:dyDescent="0.25">
      <c r="A614" s="121" t="s">
        <v>156</v>
      </c>
      <c r="B614" s="122" t="s">
        <v>223</v>
      </c>
      <c r="C614" s="122">
        <v>1</v>
      </c>
      <c r="D614" s="171" t="s">
        <v>272</v>
      </c>
      <c r="E614" s="129">
        <v>1.7899999999999999E-2</v>
      </c>
      <c r="F614" s="131">
        <v>28500</v>
      </c>
      <c r="G614" s="131">
        <v>182500</v>
      </c>
    </row>
    <row r="615" spans="1:7" x14ac:dyDescent="0.25">
      <c r="A615" s="121" t="s">
        <v>156</v>
      </c>
      <c r="B615" s="122" t="s">
        <v>225</v>
      </c>
      <c r="C615" s="122">
        <v>1</v>
      </c>
      <c r="D615" s="171" t="s">
        <v>272</v>
      </c>
      <c r="E615" s="129">
        <v>2.1299999999999999E-2</v>
      </c>
      <c r="F615" s="131">
        <v>45150</v>
      </c>
      <c r="G615" s="131">
        <v>194000</v>
      </c>
    </row>
    <row r="616" spans="1:7" x14ac:dyDescent="0.25">
      <c r="A616" s="121" t="s">
        <v>156</v>
      </c>
      <c r="B616" s="122" t="s">
        <v>172</v>
      </c>
      <c r="C616" s="122">
        <v>1</v>
      </c>
      <c r="D616" s="171" t="s">
        <v>273</v>
      </c>
      <c r="E616" s="129">
        <v>1.8700000000000001E-2</v>
      </c>
      <c r="F616" s="131">
        <v>5800</v>
      </c>
      <c r="G616" s="131">
        <v>337000</v>
      </c>
    </row>
    <row r="617" spans="1:7" x14ac:dyDescent="0.25">
      <c r="A617" s="121" t="s">
        <v>156</v>
      </c>
      <c r="B617" s="122" t="s">
        <v>174</v>
      </c>
      <c r="C617" s="122">
        <v>1</v>
      </c>
      <c r="D617" s="171" t="s">
        <v>273</v>
      </c>
      <c r="E617" s="129">
        <v>2.2499999999999999E-2</v>
      </c>
      <c r="F617" s="131">
        <v>6000</v>
      </c>
      <c r="G617" s="131">
        <v>672000</v>
      </c>
    </row>
    <row r="618" spans="1:7" x14ac:dyDescent="0.25">
      <c r="A618" s="121" t="s">
        <v>156</v>
      </c>
      <c r="B618" s="122" t="s">
        <v>119</v>
      </c>
      <c r="C618" s="122">
        <v>1</v>
      </c>
      <c r="D618" s="171" t="s">
        <v>273</v>
      </c>
      <c r="E618" s="129">
        <v>2.24E-2</v>
      </c>
      <c r="F618" s="131">
        <v>17440</v>
      </c>
      <c r="G618" s="131">
        <v>258000</v>
      </c>
    </row>
    <row r="619" spans="1:7" x14ac:dyDescent="0.25">
      <c r="A619" s="121" t="s">
        <v>156</v>
      </c>
      <c r="B619" s="122" t="s">
        <v>193</v>
      </c>
      <c r="C619" s="122">
        <v>1</v>
      </c>
      <c r="D619" s="171" t="s">
        <v>273</v>
      </c>
      <c r="E619" s="129">
        <v>0.02</v>
      </c>
      <c r="F619" s="131">
        <v>20000</v>
      </c>
      <c r="G619" s="131">
        <v>300000</v>
      </c>
    </row>
    <row r="620" spans="1:7" x14ac:dyDescent="0.25">
      <c r="A620" s="121" t="s">
        <v>156</v>
      </c>
      <c r="B620" s="122" t="s">
        <v>205</v>
      </c>
      <c r="C620" s="122">
        <v>1</v>
      </c>
      <c r="D620" s="171" t="s">
        <v>273</v>
      </c>
      <c r="E620" s="129">
        <v>2.2199999999999998E-2</v>
      </c>
      <c r="F620" s="132">
        <v>23225.75</v>
      </c>
      <c r="G620" s="131">
        <v>120984.98000000001</v>
      </c>
    </row>
    <row r="621" spans="1:7" x14ac:dyDescent="0.25">
      <c r="A621" s="121" t="s">
        <v>156</v>
      </c>
      <c r="B621" s="122" t="s">
        <v>213</v>
      </c>
      <c r="C621" s="122">
        <v>1</v>
      </c>
      <c r="D621" s="171" t="s">
        <v>273</v>
      </c>
      <c r="E621" s="129">
        <v>1.9099999999999999E-2</v>
      </c>
      <c r="F621" s="131">
        <v>23000</v>
      </c>
      <c r="G621" s="131">
        <v>350000</v>
      </c>
    </row>
    <row r="622" spans="1:7" x14ac:dyDescent="0.25">
      <c r="A622" s="121" t="s">
        <v>156</v>
      </c>
      <c r="B622" s="122" t="s">
        <v>218</v>
      </c>
      <c r="C622" s="122">
        <v>1</v>
      </c>
      <c r="D622" s="171" t="s">
        <v>273</v>
      </c>
      <c r="E622" s="129">
        <v>1.77E-2</v>
      </c>
      <c r="F622" s="131">
        <v>28320</v>
      </c>
      <c r="G622" s="131">
        <v>327500</v>
      </c>
    </row>
    <row r="623" spans="1:7" x14ac:dyDescent="0.25">
      <c r="A623" s="121" t="s">
        <v>156</v>
      </c>
      <c r="B623" s="122" t="s">
        <v>187</v>
      </c>
      <c r="C623" s="122">
        <v>1</v>
      </c>
      <c r="D623" s="171" t="s">
        <v>273</v>
      </c>
      <c r="E623" s="129">
        <v>2.2499999999999999E-2</v>
      </c>
      <c r="F623" s="131">
        <v>2400</v>
      </c>
      <c r="G623" s="131">
        <v>290000</v>
      </c>
    </row>
    <row r="624" spans="1:7" x14ac:dyDescent="0.25">
      <c r="A624" s="121" t="s">
        <v>156</v>
      </c>
      <c r="B624" s="122" t="s">
        <v>223</v>
      </c>
      <c r="C624" s="122">
        <v>1</v>
      </c>
      <c r="D624" s="171" t="s">
        <v>273</v>
      </c>
      <c r="E624" s="129">
        <v>1.5699999999999999E-2</v>
      </c>
      <c r="F624" s="131">
        <v>28500</v>
      </c>
      <c r="G624" s="131">
        <v>182500</v>
      </c>
    </row>
    <row r="625" spans="1:7" x14ac:dyDescent="0.25">
      <c r="A625" s="121" t="s">
        <v>156</v>
      </c>
      <c r="B625" s="122" t="s">
        <v>225</v>
      </c>
      <c r="C625" s="122">
        <v>1</v>
      </c>
      <c r="D625" s="171" t="s">
        <v>273</v>
      </c>
      <c r="E625" s="129">
        <v>2.0299999999999999E-2</v>
      </c>
      <c r="F625" s="131">
        <v>43630</v>
      </c>
      <c r="G625" s="131">
        <v>187625</v>
      </c>
    </row>
    <row r="626" spans="1:7" x14ac:dyDescent="0.25">
      <c r="A626" s="121" t="s">
        <v>156</v>
      </c>
      <c r="B626" s="122" t="s">
        <v>172</v>
      </c>
      <c r="C626" s="122">
        <v>2</v>
      </c>
      <c r="D626" s="171" t="s">
        <v>272</v>
      </c>
      <c r="E626" s="129">
        <v>1.7899999999999999E-2</v>
      </c>
      <c r="F626" s="131">
        <v>5800</v>
      </c>
      <c r="G626" s="131">
        <v>347000</v>
      </c>
    </row>
    <row r="627" spans="1:7" x14ac:dyDescent="0.25">
      <c r="A627" s="121" t="s">
        <v>156</v>
      </c>
      <c r="B627" s="122" t="s">
        <v>174</v>
      </c>
      <c r="C627" s="122">
        <v>2</v>
      </c>
      <c r="D627" s="171" t="s">
        <v>272</v>
      </c>
      <c r="E627" s="129">
        <v>1.9E-2</v>
      </c>
      <c r="F627" s="131">
        <v>9000</v>
      </c>
      <c r="G627" s="131">
        <v>693000</v>
      </c>
    </row>
    <row r="628" spans="1:7" x14ac:dyDescent="0.25">
      <c r="A628" s="121" t="s">
        <v>156</v>
      </c>
      <c r="B628" s="122" t="s">
        <v>119</v>
      </c>
      <c r="C628" s="122">
        <v>2</v>
      </c>
      <c r="D628" s="171" t="s">
        <v>272</v>
      </c>
      <c r="E628" s="129">
        <v>1.7500000000000002E-2</v>
      </c>
      <c r="F628" s="131">
        <v>17860</v>
      </c>
      <c r="G628" s="131">
        <v>262500</v>
      </c>
    </row>
    <row r="629" spans="1:7" x14ac:dyDescent="0.25">
      <c r="A629" s="121" t="s">
        <v>156</v>
      </c>
      <c r="B629" s="122" t="s">
        <v>193</v>
      </c>
      <c r="C629" s="122">
        <v>2</v>
      </c>
      <c r="D629" s="171" t="s">
        <v>272</v>
      </c>
      <c r="E629" s="129">
        <v>1.9E-2</v>
      </c>
      <c r="F629" s="131">
        <v>20000</v>
      </c>
      <c r="G629" s="131">
        <v>300000</v>
      </c>
    </row>
    <row r="630" spans="1:7" x14ac:dyDescent="0.25">
      <c r="A630" s="121" t="s">
        <v>156</v>
      </c>
      <c r="B630" s="122" t="s">
        <v>205</v>
      </c>
      <c r="C630" s="122">
        <v>2</v>
      </c>
      <c r="D630" s="171" t="s">
        <v>272</v>
      </c>
      <c r="E630" s="129">
        <v>1.61E-2</v>
      </c>
      <c r="F630" s="132">
        <v>24025.75</v>
      </c>
      <c r="G630" s="131">
        <v>120984.98000000001</v>
      </c>
    </row>
    <row r="631" spans="1:7" x14ac:dyDescent="0.25">
      <c r="A631" s="121" t="s">
        <v>156</v>
      </c>
      <c r="B631" s="122" t="s">
        <v>213</v>
      </c>
      <c r="C631" s="122">
        <v>2</v>
      </c>
      <c r="D631" s="171" t="s">
        <v>272</v>
      </c>
      <c r="E631" s="129">
        <v>1.7600000000000001E-2</v>
      </c>
      <c r="F631" s="131">
        <v>23000</v>
      </c>
      <c r="G631" s="131">
        <v>352000</v>
      </c>
    </row>
    <row r="632" spans="1:7" x14ac:dyDescent="0.25">
      <c r="A632" s="121" t="s">
        <v>156</v>
      </c>
      <c r="B632" s="122" t="s">
        <v>218</v>
      </c>
      <c r="C632" s="122">
        <v>2</v>
      </c>
      <c r="D632" s="171" t="s">
        <v>272</v>
      </c>
      <c r="E632" s="129">
        <v>1.3600000000000001E-2</v>
      </c>
      <c r="F632" s="131">
        <v>29120</v>
      </c>
      <c r="G632" s="131">
        <v>340000</v>
      </c>
    </row>
    <row r="633" spans="1:7" x14ac:dyDescent="0.25">
      <c r="A633" s="121" t="s">
        <v>156</v>
      </c>
      <c r="B633" s="122" t="s">
        <v>187</v>
      </c>
      <c r="C633" s="122">
        <v>2</v>
      </c>
      <c r="D633" s="171" t="s">
        <v>272</v>
      </c>
      <c r="E633" s="129">
        <v>1.9700000000000002E-2</v>
      </c>
      <c r="F633" s="131">
        <v>2400</v>
      </c>
      <c r="G633" s="131">
        <v>295000</v>
      </c>
    </row>
    <row r="634" spans="1:7" x14ac:dyDescent="0.25">
      <c r="A634" s="121" t="s">
        <v>156</v>
      </c>
      <c r="B634" s="122" t="s">
        <v>223</v>
      </c>
      <c r="C634" s="122">
        <v>2</v>
      </c>
      <c r="D634" s="171" t="s">
        <v>272</v>
      </c>
      <c r="E634" s="129">
        <v>1.54E-2</v>
      </c>
      <c r="F634" s="131">
        <v>28500</v>
      </c>
      <c r="G634" s="131">
        <v>182500</v>
      </c>
    </row>
    <row r="635" spans="1:7" x14ac:dyDescent="0.25">
      <c r="A635" s="121" t="s">
        <v>156</v>
      </c>
      <c r="B635" s="122" t="s">
        <v>225</v>
      </c>
      <c r="C635" s="122">
        <v>2</v>
      </c>
      <c r="D635" s="171" t="s">
        <v>272</v>
      </c>
      <c r="E635" s="129">
        <v>1.9E-2</v>
      </c>
      <c r="F635" s="131">
        <v>45150</v>
      </c>
      <c r="G635" s="131">
        <v>194000</v>
      </c>
    </row>
    <row r="636" spans="1:7" x14ac:dyDescent="0.25">
      <c r="A636" s="121" t="s">
        <v>156</v>
      </c>
      <c r="B636" s="122" t="s">
        <v>172</v>
      </c>
      <c r="C636" s="122">
        <v>2</v>
      </c>
      <c r="D636" s="171" t="s">
        <v>273</v>
      </c>
      <c r="E636" s="129">
        <v>1.7599999999999998E-2</v>
      </c>
      <c r="F636" s="131">
        <v>5800</v>
      </c>
      <c r="G636" s="131">
        <v>337000</v>
      </c>
    </row>
    <row r="637" spans="1:7" x14ac:dyDescent="0.25">
      <c r="A637" s="121" t="s">
        <v>156</v>
      </c>
      <c r="B637" s="122" t="s">
        <v>174</v>
      </c>
      <c r="C637" s="122">
        <v>2</v>
      </c>
      <c r="D637" s="171" t="s">
        <v>273</v>
      </c>
      <c r="E637" s="129">
        <v>1.8499999999999999E-2</v>
      </c>
      <c r="F637" s="131">
        <v>6000</v>
      </c>
      <c r="G637" s="131">
        <v>672000</v>
      </c>
    </row>
    <row r="638" spans="1:7" x14ac:dyDescent="0.25">
      <c r="A638" s="121" t="s">
        <v>156</v>
      </c>
      <c r="B638" s="122" t="s">
        <v>119</v>
      </c>
      <c r="C638" s="122">
        <v>2</v>
      </c>
      <c r="D638" s="171" t="s">
        <v>273</v>
      </c>
      <c r="E638" s="129">
        <v>1.72E-2</v>
      </c>
      <c r="F638" s="131">
        <v>17440</v>
      </c>
      <c r="G638" s="131">
        <v>258000</v>
      </c>
    </row>
    <row r="639" spans="1:7" x14ac:dyDescent="0.25">
      <c r="A639" s="121" t="s">
        <v>156</v>
      </c>
      <c r="B639" s="122" t="s">
        <v>193</v>
      </c>
      <c r="C639" s="122">
        <v>2</v>
      </c>
      <c r="D639" s="171" t="s">
        <v>273</v>
      </c>
      <c r="E639" s="129">
        <v>1.7999999999999999E-2</v>
      </c>
      <c r="F639" s="131">
        <v>20000</v>
      </c>
      <c r="G639" s="131">
        <v>300000</v>
      </c>
    </row>
    <row r="640" spans="1:7" x14ac:dyDescent="0.25">
      <c r="A640" s="121" t="s">
        <v>156</v>
      </c>
      <c r="B640" s="122" t="s">
        <v>205</v>
      </c>
      <c r="C640" s="122">
        <v>2</v>
      </c>
      <c r="D640" s="171" t="s">
        <v>273</v>
      </c>
      <c r="E640" s="129">
        <v>1.55E-2</v>
      </c>
      <c r="F640" s="132">
        <v>23225.75</v>
      </c>
      <c r="G640" s="131">
        <v>120984.98000000001</v>
      </c>
    </row>
    <row r="641" spans="1:7" x14ac:dyDescent="0.25">
      <c r="A641" s="121" t="s">
        <v>156</v>
      </c>
      <c r="B641" s="122" t="s">
        <v>213</v>
      </c>
      <c r="C641" s="122">
        <v>2</v>
      </c>
      <c r="D641" s="171" t="s">
        <v>273</v>
      </c>
      <c r="E641" s="129">
        <v>1.7600000000000001E-2</v>
      </c>
      <c r="F641" s="131">
        <v>23000</v>
      </c>
      <c r="G641" s="131">
        <v>350000</v>
      </c>
    </row>
    <row r="642" spans="1:7" x14ac:dyDescent="0.25">
      <c r="A642" s="121" t="s">
        <v>156</v>
      </c>
      <c r="B642" s="122" t="s">
        <v>218</v>
      </c>
      <c r="C642" s="122">
        <v>2</v>
      </c>
      <c r="D642" s="171" t="s">
        <v>273</v>
      </c>
      <c r="E642" s="129">
        <v>1.3100000000000001E-2</v>
      </c>
      <c r="F642" s="131">
        <v>28320</v>
      </c>
      <c r="G642" s="131">
        <v>327500</v>
      </c>
    </row>
    <row r="643" spans="1:7" x14ac:dyDescent="0.25">
      <c r="A643" s="121" t="s">
        <v>156</v>
      </c>
      <c r="B643" s="122" t="s">
        <v>187</v>
      </c>
      <c r="C643" s="122">
        <v>2</v>
      </c>
      <c r="D643" s="171" t="s">
        <v>273</v>
      </c>
      <c r="E643" s="129">
        <v>1.9599999999999999E-2</v>
      </c>
      <c r="F643" s="131">
        <v>2400</v>
      </c>
      <c r="G643" s="131">
        <v>290000</v>
      </c>
    </row>
    <row r="644" spans="1:7" x14ac:dyDescent="0.25">
      <c r="A644" s="121" t="s">
        <v>156</v>
      </c>
      <c r="B644" s="122" t="s">
        <v>223</v>
      </c>
      <c r="C644" s="122">
        <v>2</v>
      </c>
      <c r="D644" s="171" t="s">
        <v>273</v>
      </c>
      <c r="E644" s="129">
        <v>1.3900000000000001E-2</v>
      </c>
      <c r="F644" s="131">
        <v>28500</v>
      </c>
      <c r="G644" s="131">
        <v>182500</v>
      </c>
    </row>
    <row r="645" spans="1:7" x14ac:dyDescent="0.25">
      <c r="A645" s="121" t="s">
        <v>156</v>
      </c>
      <c r="B645" s="122" t="s">
        <v>225</v>
      </c>
      <c r="C645" s="122">
        <v>2</v>
      </c>
      <c r="D645" s="171" t="s">
        <v>273</v>
      </c>
      <c r="E645" s="129">
        <v>1.72E-2</v>
      </c>
      <c r="F645" s="131">
        <v>43630</v>
      </c>
      <c r="G645" s="131">
        <v>187625</v>
      </c>
    </row>
    <row r="646" spans="1:7" x14ac:dyDescent="0.25">
      <c r="A646" s="87" t="s">
        <v>157</v>
      </c>
      <c r="B646" s="122" t="s">
        <v>173</v>
      </c>
      <c r="C646" s="125">
        <v>1</v>
      </c>
      <c r="D646" s="171" t="s">
        <v>275</v>
      </c>
      <c r="E646" s="126">
        <v>5.8999999999999999E-3</v>
      </c>
      <c r="F646" s="127">
        <v>16800</v>
      </c>
      <c r="G646" s="127">
        <v>65000</v>
      </c>
    </row>
    <row r="647" spans="1:7" x14ac:dyDescent="0.25">
      <c r="A647" s="87" t="s">
        <v>157</v>
      </c>
      <c r="B647" s="122" t="s">
        <v>180</v>
      </c>
      <c r="C647" s="125">
        <v>1</v>
      </c>
      <c r="D647" s="171" t="s">
        <v>275</v>
      </c>
      <c r="E647" s="126">
        <v>4.4999999999999997E-3</v>
      </c>
      <c r="F647" s="127">
        <v>8500</v>
      </c>
      <c r="G647" s="127">
        <v>87500</v>
      </c>
    </row>
    <row r="648" spans="1:7" x14ac:dyDescent="0.25">
      <c r="A648" s="87" t="s">
        <v>157</v>
      </c>
      <c r="B648" s="122" t="s">
        <v>120</v>
      </c>
      <c r="C648" s="125">
        <v>1</v>
      </c>
      <c r="D648" s="171" t="s">
        <v>275</v>
      </c>
      <c r="E648" s="126">
        <v>1.2E-2</v>
      </c>
      <c r="F648" s="127">
        <v>20000</v>
      </c>
      <c r="G648" s="127">
        <v>160000</v>
      </c>
    </row>
    <row r="649" spans="1:7" x14ac:dyDescent="0.25">
      <c r="A649" s="87" t="s">
        <v>157</v>
      </c>
      <c r="B649" s="122" t="s">
        <v>194</v>
      </c>
      <c r="C649" s="125">
        <v>1</v>
      </c>
      <c r="D649" s="171" t="s">
        <v>275</v>
      </c>
      <c r="E649" s="126">
        <v>1.66E-3</v>
      </c>
      <c r="F649" s="127">
        <v>25025</v>
      </c>
      <c r="G649" s="127">
        <v>97825</v>
      </c>
    </row>
    <row r="650" spans="1:7" x14ac:dyDescent="0.25">
      <c r="A650" s="87" t="s">
        <v>157</v>
      </c>
      <c r="B650" s="122" t="s">
        <v>195</v>
      </c>
      <c r="C650" s="125">
        <v>1</v>
      </c>
      <c r="D650" s="171" t="s">
        <v>275</v>
      </c>
      <c r="E650" s="126">
        <v>4.4999999999999997E-3</v>
      </c>
      <c r="F650" s="127">
        <v>17500</v>
      </c>
      <c r="G650" s="127">
        <v>80000</v>
      </c>
    </row>
    <row r="651" spans="1:7" x14ac:dyDescent="0.25">
      <c r="A651" s="87" t="s">
        <v>157</v>
      </c>
      <c r="B651" s="122" t="s">
        <v>202</v>
      </c>
      <c r="C651" s="125">
        <v>1</v>
      </c>
      <c r="D651" s="171" t="s">
        <v>275</v>
      </c>
      <c r="E651" s="126">
        <v>1.2E-2</v>
      </c>
      <c r="F651" s="127">
        <v>15000</v>
      </c>
      <c r="G651" s="127">
        <v>118750</v>
      </c>
    </row>
    <row r="652" spans="1:7" x14ac:dyDescent="0.25">
      <c r="A652" s="87" t="s">
        <v>157</v>
      </c>
      <c r="B652" s="122" t="s">
        <v>219</v>
      </c>
      <c r="C652" s="125">
        <v>1</v>
      </c>
      <c r="D652" s="171" t="s">
        <v>275</v>
      </c>
      <c r="E652" s="126">
        <v>3.5000000000000001E-3</v>
      </c>
      <c r="F652" s="127">
        <v>6000</v>
      </c>
      <c r="G652" s="127">
        <v>95000</v>
      </c>
    </row>
    <row r="653" spans="1:7" x14ac:dyDescent="0.25">
      <c r="A653" s="87" t="s">
        <v>157</v>
      </c>
      <c r="B653" s="122" t="s">
        <v>216</v>
      </c>
      <c r="C653" s="125">
        <v>1</v>
      </c>
      <c r="D653" s="171" t="s">
        <v>275</v>
      </c>
      <c r="E653" s="126">
        <v>5.4000000000000003E-3</v>
      </c>
      <c r="F653" s="127">
        <v>7500</v>
      </c>
      <c r="G653" s="127">
        <v>80000</v>
      </c>
    </row>
    <row r="654" spans="1:7" x14ac:dyDescent="0.25">
      <c r="A654" s="87" t="s">
        <v>157</v>
      </c>
      <c r="B654" s="122" t="s">
        <v>173</v>
      </c>
      <c r="C654" s="112">
        <v>2</v>
      </c>
      <c r="D654" s="171" t="s">
        <v>275</v>
      </c>
      <c r="E654" s="126">
        <v>3.2000000000000002E-3</v>
      </c>
      <c r="F654" s="127">
        <v>16800</v>
      </c>
      <c r="G654" s="127">
        <v>65000</v>
      </c>
    </row>
    <row r="655" spans="1:7" x14ac:dyDescent="0.25">
      <c r="A655" s="87" t="s">
        <v>157</v>
      </c>
      <c r="B655" s="122" t="s">
        <v>180</v>
      </c>
      <c r="C655" s="112">
        <v>2</v>
      </c>
      <c r="D655" s="171" t="s">
        <v>275</v>
      </c>
      <c r="E655" s="126">
        <v>3.5000000000000001E-3</v>
      </c>
      <c r="F655" s="127">
        <v>8500</v>
      </c>
      <c r="G655" s="127">
        <v>87500</v>
      </c>
    </row>
    <row r="656" spans="1:7" x14ac:dyDescent="0.25">
      <c r="A656" s="87" t="s">
        <v>157</v>
      </c>
      <c r="B656" s="122" t="s">
        <v>120</v>
      </c>
      <c r="C656" s="112">
        <v>2</v>
      </c>
      <c r="D656" s="171" t="s">
        <v>275</v>
      </c>
      <c r="E656" s="126">
        <v>9.4999999999999998E-3</v>
      </c>
      <c r="F656" s="127">
        <v>20000</v>
      </c>
      <c r="G656" s="127">
        <v>160000</v>
      </c>
    </row>
    <row r="657" spans="1:7" x14ac:dyDescent="0.25">
      <c r="A657" s="87" t="s">
        <v>157</v>
      </c>
      <c r="B657" s="122" t="s">
        <v>194</v>
      </c>
      <c r="C657" s="112">
        <v>2</v>
      </c>
      <c r="D657" s="171" t="s">
        <v>275</v>
      </c>
      <c r="E657" s="126">
        <v>3.9100000000000003E-3</v>
      </c>
      <c r="F657" s="127">
        <v>25025</v>
      </c>
      <c r="G657" s="127">
        <v>97825</v>
      </c>
    </row>
    <row r="658" spans="1:7" x14ac:dyDescent="0.25">
      <c r="A658" s="87" t="s">
        <v>157</v>
      </c>
      <c r="B658" s="122" t="s">
        <v>195</v>
      </c>
      <c r="C658" s="112">
        <v>2</v>
      </c>
      <c r="D658" s="171" t="s">
        <v>275</v>
      </c>
      <c r="E658" s="126">
        <v>3.5999999999999999E-3</v>
      </c>
      <c r="F658" s="127">
        <v>17500</v>
      </c>
      <c r="G658" s="127">
        <v>80000</v>
      </c>
    </row>
    <row r="659" spans="1:7" x14ac:dyDescent="0.25">
      <c r="A659" s="87" t="s">
        <v>157</v>
      </c>
      <c r="B659" s="122" t="s">
        <v>202</v>
      </c>
      <c r="C659" s="112">
        <v>2</v>
      </c>
      <c r="D659" s="171" t="s">
        <v>275</v>
      </c>
      <c r="E659" s="126">
        <v>5.4000000000000003E-3</v>
      </c>
      <c r="F659" s="127">
        <v>15000</v>
      </c>
      <c r="G659" s="127">
        <v>118750</v>
      </c>
    </row>
    <row r="660" spans="1:7" x14ac:dyDescent="0.25">
      <c r="A660" s="87" t="s">
        <v>157</v>
      </c>
      <c r="B660" s="122" t="s">
        <v>219</v>
      </c>
      <c r="C660" s="112">
        <v>2</v>
      </c>
      <c r="D660" s="171" t="s">
        <v>275</v>
      </c>
      <c r="E660" s="126">
        <v>2.5500000000000002E-3</v>
      </c>
      <c r="F660" s="127">
        <v>6000</v>
      </c>
      <c r="G660" s="127">
        <v>95000</v>
      </c>
    </row>
    <row r="661" spans="1:7" x14ac:dyDescent="0.25">
      <c r="A661" s="87" t="s">
        <v>157</v>
      </c>
      <c r="B661" s="122" t="s">
        <v>216</v>
      </c>
      <c r="C661" s="112">
        <v>2</v>
      </c>
      <c r="D661" s="171" t="s">
        <v>275</v>
      </c>
      <c r="E661" s="126">
        <v>4.0000000000000001E-3</v>
      </c>
      <c r="F661" s="127">
        <v>7500</v>
      </c>
      <c r="G661" s="127">
        <v>80000</v>
      </c>
    </row>
    <row r="662" spans="1:7" x14ac:dyDescent="0.25">
      <c r="A662" s="87" t="s">
        <v>157</v>
      </c>
      <c r="B662" s="122" t="s">
        <v>173</v>
      </c>
      <c r="C662" s="112">
        <v>3</v>
      </c>
      <c r="D662" s="171" t="s">
        <v>276</v>
      </c>
      <c r="E662" s="126">
        <v>3.2000000000000002E-3</v>
      </c>
      <c r="F662" s="127">
        <v>16800</v>
      </c>
      <c r="G662" s="127">
        <v>65000</v>
      </c>
    </row>
    <row r="663" spans="1:7" x14ac:dyDescent="0.25">
      <c r="A663" s="87" t="s">
        <v>157</v>
      </c>
      <c r="B663" s="122" t="s">
        <v>180</v>
      </c>
      <c r="C663" s="112">
        <v>3</v>
      </c>
      <c r="D663" s="171" t="s">
        <v>276</v>
      </c>
      <c r="E663" s="126">
        <v>3.0000000000000001E-3</v>
      </c>
      <c r="F663" s="127">
        <v>8500</v>
      </c>
      <c r="G663" s="127">
        <v>105000</v>
      </c>
    </row>
    <row r="664" spans="1:7" x14ac:dyDescent="0.25">
      <c r="A664" s="87" t="s">
        <v>157</v>
      </c>
      <c r="B664" s="122" t="s">
        <v>120</v>
      </c>
      <c r="C664" s="112">
        <v>3</v>
      </c>
      <c r="D664" s="171" t="s">
        <v>276</v>
      </c>
      <c r="E664" s="126">
        <v>8.9999999999999993E-3</v>
      </c>
      <c r="F664" s="127">
        <v>20000</v>
      </c>
      <c r="G664" s="127">
        <v>170000</v>
      </c>
    </row>
    <row r="665" spans="1:7" x14ac:dyDescent="0.25">
      <c r="A665" s="87" t="s">
        <v>157</v>
      </c>
      <c r="B665" s="122" t="s">
        <v>194</v>
      </c>
      <c r="C665" s="112">
        <v>3</v>
      </c>
      <c r="D665" s="171" t="s">
        <v>276</v>
      </c>
      <c r="E665" s="126">
        <v>6.0000000000000001E-3</v>
      </c>
      <c r="F665" s="127">
        <v>25025</v>
      </c>
      <c r="G665" s="127">
        <v>210000</v>
      </c>
    </row>
    <row r="666" spans="1:7" x14ac:dyDescent="0.25">
      <c r="A666" s="87" t="s">
        <v>157</v>
      </c>
      <c r="B666" s="122" t="s">
        <v>195</v>
      </c>
      <c r="C666" s="112">
        <v>3</v>
      </c>
      <c r="D666" s="171" t="s">
        <v>276</v>
      </c>
      <c r="E666" s="126">
        <v>4.0000000000000001E-3</v>
      </c>
      <c r="F666" s="127">
        <v>17500</v>
      </c>
      <c r="G666" s="127">
        <v>90000</v>
      </c>
    </row>
    <row r="667" spans="1:7" x14ac:dyDescent="0.25">
      <c r="A667" s="87" t="s">
        <v>157</v>
      </c>
      <c r="B667" s="122" t="s">
        <v>202</v>
      </c>
      <c r="C667" s="112">
        <v>3</v>
      </c>
      <c r="D667" s="171" t="s">
        <v>276</v>
      </c>
      <c r="E667" s="126">
        <v>5.8999999999999999E-3</v>
      </c>
      <c r="F667" s="127">
        <v>15000</v>
      </c>
      <c r="G667" s="127">
        <v>166250</v>
      </c>
    </row>
    <row r="668" spans="1:7" x14ac:dyDescent="0.25">
      <c r="A668" s="87" t="s">
        <v>157</v>
      </c>
      <c r="B668" s="122" t="s">
        <v>219</v>
      </c>
      <c r="C668" s="112">
        <v>3</v>
      </c>
      <c r="D668" s="171" t="s">
        <v>276</v>
      </c>
      <c r="E668" s="126">
        <v>3.5000000000000001E-3</v>
      </c>
      <c r="F668" s="127">
        <v>6000</v>
      </c>
      <c r="G668" s="127">
        <v>95000</v>
      </c>
    </row>
    <row r="669" spans="1:7" x14ac:dyDescent="0.25">
      <c r="A669" s="87" t="s">
        <v>157</v>
      </c>
      <c r="B669" s="122" t="s">
        <v>216</v>
      </c>
      <c r="C669" s="112">
        <v>3</v>
      </c>
      <c r="D669" s="171" t="s">
        <v>276</v>
      </c>
      <c r="E669" s="126">
        <v>4.0000000000000001E-3</v>
      </c>
      <c r="F669" s="127">
        <v>7500</v>
      </c>
      <c r="G669" s="127">
        <v>110000</v>
      </c>
    </row>
    <row r="670" spans="1:7" x14ac:dyDescent="0.25">
      <c r="A670" s="87" t="s">
        <v>158</v>
      </c>
      <c r="B670" s="122" t="s">
        <v>173</v>
      </c>
      <c r="C670" s="125">
        <v>1</v>
      </c>
      <c r="D670" s="171" t="s">
        <v>275</v>
      </c>
      <c r="E670" s="126">
        <v>5.8999999999999999E-3</v>
      </c>
      <c r="F670" s="127">
        <v>16800</v>
      </c>
      <c r="G670" s="127">
        <v>65000</v>
      </c>
    </row>
    <row r="671" spans="1:7" x14ac:dyDescent="0.25">
      <c r="A671" s="87" t="s">
        <v>158</v>
      </c>
      <c r="B671" s="122" t="s">
        <v>180</v>
      </c>
      <c r="C671" s="125">
        <v>1</v>
      </c>
      <c r="D671" s="171" t="s">
        <v>275</v>
      </c>
      <c r="E671" s="126">
        <v>4.4999999999999997E-3</v>
      </c>
      <c r="F671" s="127">
        <v>8500</v>
      </c>
      <c r="G671" s="127">
        <v>87500</v>
      </c>
    </row>
    <row r="672" spans="1:7" x14ac:dyDescent="0.25">
      <c r="A672" s="87" t="s">
        <v>158</v>
      </c>
      <c r="B672" s="122" t="s">
        <v>120</v>
      </c>
      <c r="C672" s="125">
        <v>1</v>
      </c>
      <c r="D672" s="171" t="s">
        <v>275</v>
      </c>
      <c r="E672" s="126">
        <v>1.2E-2</v>
      </c>
      <c r="F672" s="127">
        <v>20000</v>
      </c>
      <c r="G672" s="127">
        <v>160000</v>
      </c>
    </row>
    <row r="673" spans="1:7" x14ac:dyDescent="0.25">
      <c r="A673" s="87" t="s">
        <v>158</v>
      </c>
      <c r="B673" s="122" t="s">
        <v>194</v>
      </c>
      <c r="C673" s="125">
        <v>1</v>
      </c>
      <c r="D673" s="171" t="s">
        <v>275</v>
      </c>
      <c r="E673" s="126">
        <v>1.66E-3</v>
      </c>
      <c r="F673" s="127">
        <v>25025</v>
      </c>
      <c r="G673" s="127">
        <v>97825</v>
      </c>
    </row>
    <row r="674" spans="1:7" x14ac:dyDescent="0.25">
      <c r="A674" s="87" t="s">
        <v>158</v>
      </c>
      <c r="B674" s="122" t="s">
        <v>195</v>
      </c>
      <c r="C674" s="125">
        <v>1</v>
      </c>
      <c r="D674" s="171" t="s">
        <v>275</v>
      </c>
      <c r="E674" s="126">
        <v>4.4999999999999997E-3</v>
      </c>
      <c r="F674" s="127">
        <v>17500</v>
      </c>
      <c r="G674" s="127">
        <v>80000</v>
      </c>
    </row>
    <row r="675" spans="1:7" x14ac:dyDescent="0.25">
      <c r="A675" s="87" t="s">
        <v>158</v>
      </c>
      <c r="B675" s="128" t="s">
        <v>196</v>
      </c>
      <c r="C675" s="125">
        <v>1</v>
      </c>
      <c r="D675" s="171" t="s">
        <v>275</v>
      </c>
      <c r="E675" s="126">
        <v>1.38E-2</v>
      </c>
      <c r="F675" s="127">
        <v>25000</v>
      </c>
      <c r="G675" s="127">
        <v>95000</v>
      </c>
    </row>
    <row r="676" spans="1:7" x14ac:dyDescent="0.25">
      <c r="A676" s="87" t="s">
        <v>158</v>
      </c>
      <c r="B676" s="122" t="s">
        <v>219</v>
      </c>
      <c r="C676" s="125">
        <v>1</v>
      </c>
      <c r="D676" s="171" t="s">
        <v>275</v>
      </c>
      <c r="E676" s="126">
        <v>3.5000000000000001E-3</v>
      </c>
      <c r="F676" s="127">
        <v>6000</v>
      </c>
      <c r="G676" s="127">
        <v>95000</v>
      </c>
    </row>
    <row r="677" spans="1:7" x14ac:dyDescent="0.25">
      <c r="A677" s="87" t="s">
        <v>158</v>
      </c>
      <c r="B677" s="122" t="s">
        <v>216</v>
      </c>
      <c r="C677" s="125">
        <v>1</v>
      </c>
      <c r="D677" s="171" t="s">
        <v>275</v>
      </c>
      <c r="E677" s="126">
        <v>5.4000000000000003E-3</v>
      </c>
      <c r="F677" s="127">
        <v>7500</v>
      </c>
      <c r="G677" s="127">
        <v>80000</v>
      </c>
    </row>
    <row r="678" spans="1:7" x14ac:dyDescent="0.25">
      <c r="A678" s="87" t="s">
        <v>158</v>
      </c>
      <c r="B678" s="122" t="s">
        <v>173</v>
      </c>
      <c r="C678" s="125">
        <v>2</v>
      </c>
      <c r="D678" s="171" t="s">
        <v>275</v>
      </c>
      <c r="E678" s="126">
        <v>3.2000000000000002E-3</v>
      </c>
      <c r="F678" s="127">
        <v>16800</v>
      </c>
      <c r="G678" s="127">
        <v>65000</v>
      </c>
    </row>
    <row r="679" spans="1:7" x14ac:dyDescent="0.25">
      <c r="A679" s="87" t="s">
        <v>158</v>
      </c>
      <c r="B679" s="122" t="s">
        <v>180</v>
      </c>
      <c r="C679" s="125">
        <v>2</v>
      </c>
      <c r="D679" s="171" t="s">
        <v>275</v>
      </c>
      <c r="E679" s="126">
        <v>3.5000000000000001E-3</v>
      </c>
      <c r="F679" s="127">
        <v>8500</v>
      </c>
      <c r="G679" s="127">
        <v>87500</v>
      </c>
    </row>
    <row r="680" spans="1:7" x14ac:dyDescent="0.25">
      <c r="A680" s="87" t="s">
        <v>158</v>
      </c>
      <c r="B680" s="122" t="s">
        <v>120</v>
      </c>
      <c r="C680" s="125">
        <v>2</v>
      </c>
      <c r="D680" s="171" t="s">
        <v>275</v>
      </c>
      <c r="E680" s="126">
        <v>9.4999999999999998E-3</v>
      </c>
      <c r="F680" s="127">
        <v>20000</v>
      </c>
      <c r="G680" s="127">
        <v>160000</v>
      </c>
    </row>
    <row r="681" spans="1:7" x14ac:dyDescent="0.25">
      <c r="A681" s="87" t="s">
        <v>158</v>
      </c>
      <c r="B681" s="122" t="s">
        <v>194</v>
      </c>
      <c r="C681" s="125">
        <v>2</v>
      </c>
      <c r="D681" s="171" t="s">
        <v>275</v>
      </c>
      <c r="E681" s="126">
        <v>3.9100000000000003E-3</v>
      </c>
      <c r="F681" s="127">
        <v>25025</v>
      </c>
      <c r="G681" s="127">
        <v>97825</v>
      </c>
    </row>
    <row r="682" spans="1:7" x14ac:dyDescent="0.25">
      <c r="A682" s="87" t="s">
        <v>158</v>
      </c>
      <c r="B682" s="122" t="s">
        <v>195</v>
      </c>
      <c r="C682" s="125">
        <v>2</v>
      </c>
      <c r="D682" s="171" t="s">
        <v>275</v>
      </c>
      <c r="E682" s="126">
        <v>3.5999999999999999E-3</v>
      </c>
      <c r="F682" s="127">
        <v>17500</v>
      </c>
      <c r="G682" s="127">
        <v>80000</v>
      </c>
    </row>
    <row r="683" spans="1:7" x14ac:dyDescent="0.25">
      <c r="A683" s="87" t="s">
        <v>158</v>
      </c>
      <c r="B683" s="128" t="s">
        <v>196</v>
      </c>
      <c r="C683" s="125">
        <v>2</v>
      </c>
      <c r="D683" s="171" t="s">
        <v>275</v>
      </c>
      <c r="E683" s="126">
        <v>1.0699999999999999E-2</v>
      </c>
      <c r="F683" s="127">
        <v>25000</v>
      </c>
      <c r="G683" s="127">
        <v>95000</v>
      </c>
    </row>
    <row r="684" spans="1:7" x14ac:dyDescent="0.25">
      <c r="A684" s="87" t="s">
        <v>158</v>
      </c>
      <c r="B684" s="122" t="s">
        <v>219</v>
      </c>
      <c r="C684" s="125">
        <v>2</v>
      </c>
      <c r="D684" s="171" t="s">
        <v>275</v>
      </c>
      <c r="E684" s="126">
        <v>2.5500000000000002E-3</v>
      </c>
      <c r="F684" s="127">
        <v>6000</v>
      </c>
      <c r="G684" s="127">
        <v>95000</v>
      </c>
    </row>
    <row r="685" spans="1:7" x14ac:dyDescent="0.25">
      <c r="A685" s="87" t="s">
        <v>158</v>
      </c>
      <c r="B685" s="122" t="s">
        <v>216</v>
      </c>
      <c r="C685" s="125">
        <v>2</v>
      </c>
      <c r="D685" s="171" t="s">
        <v>275</v>
      </c>
      <c r="E685" s="126">
        <v>4.0000000000000001E-3</v>
      </c>
      <c r="F685" s="127">
        <v>7500</v>
      </c>
      <c r="G685" s="127">
        <v>80000</v>
      </c>
    </row>
    <row r="686" spans="1:7" x14ac:dyDescent="0.25">
      <c r="A686" s="87" t="s">
        <v>158</v>
      </c>
      <c r="B686" s="122" t="s">
        <v>173</v>
      </c>
      <c r="C686" s="125">
        <v>3</v>
      </c>
      <c r="D686" s="171" t="s">
        <v>276</v>
      </c>
      <c r="E686" s="126">
        <v>3.2000000000000002E-3</v>
      </c>
      <c r="F686" s="127">
        <v>16800</v>
      </c>
      <c r="G686" s="127">
        <v>65000</v>
      </c>
    </row>
    <row r="687" spans="1:7" x14ac:dyDescent="0.25">
      <c r="A687" s="87" t="s">
        <v>158</v>
      </c>
      <c r="B687" s="122" t="s">
        <v>180</v>
      </c>
      <c r="C687" s="125">
        <v>3</v>
      </c>
      <c r="D687" s="171" t="s">
        <v>276</v>
      </c>
      <c r="E687" s="126">
        <v>3.0000000000000001E-3</v>
      </c>
      <c r="F687" s="127">
        <v>8500</v>
      </c>
      <c r="G687" s="127">
        <v>105000</v>
      </c>
    </row>
    <row r="688" spans="1:7" x14ac:dyDescent="0.25">
      <c r="A688" s="87" t="s">
        <v>158</v>
      </c>
      <c r="B688" s="122" t="s">
        <v>120</v>
      </c>
      <c r="C688" s="125">
        <v>3</v>
      </c>
      <c r="D688" s="171" t="s">
        <v>276</v>
      </c>
      <c r="E688" s="126">
        <v>8.9999999999999993E-3</v>
      </c>
      <c r="F688" s="127">
        <v>20000</v>
      </c>
      <c r="G688" s="127">
        <v>170000</v>
      </c>
    </row>
    <row r="689" spans="1:7" x14ac:dyDescent="0.25">
      <c r="A689" s="87" t="s">
        <v>158</v>
      </c>
      <c r="B689" s="122" t="s">
        <v>194</v>
      </c>
      <c r="C689" s="125">
        <v>3</v>
      </c>
      <c r="D689" s="171" t="s">
        <v>276</v>
      </c>
      <c r="E689" s="126">
        <v>6.0000000000000001E-3</v>
      </c>
      <c r="F689" s="127">
        <v>25025</v>
      </c>
      <c r="G689" s="127">
        <v>210000</v>
      </c>
    </row>
    <row r="690" spans="1:7" x14ac:dyDescent="0.25">
      <c r="A690" s="87" t="s">
        <v>158</v>
      </c>
      <c r="B690" s="122" t="s">
        <v>195</v>
      </c>
      <c r="C690" s="125">
        <v>3</v>
      </c>
      <c r="D690" s="171" t="s">
        <v>276</v>
      </c>
      <c r="E690" s="126">
        <v>4.0000000000000001E-3</v>
      </c>
      <c r="F690" s="127">
        <v>17500</v>
      </c>
      <c r="G690" s="127">
        <v>90000</v>
      </c>
    </row>
    <row r="691" spans="1:7" x14ac:dyDescent="0.25">
      <c r="A691" s="87" t="s">
        <v>158</v>
      </c>
      <c r="B691" s="128" t="s">
        <v>196</v>
      </c>
      <c r="C691" s="125">
        <v>3</v>
      </c>
      <c r="D691" s="171" t="s">
        <v>276</v>
      </c>
      <c r="E691" s="126">
        <v>1.35E-2</v>
      </c>
      <c r="F691" s="127">
        <v>25000</v>
      </c>
      <c r="G691" s="127">
        <v>166250</v>
      </c>
    </row>
    <row r="692" spans="1:7" x14ac:dyDescent="0.25">
      <c r="A692" s="87" t="s">
        <v>158</v>
      </c>
      <c r="B692" s="122" t="s">
        <v>219</v>
      </c>
      <c r="C692" s="125">
        <v>3</v>
      </c>
      <c r="D692" s="171" t="s">
        <v>276</v>
      </c>
      <c r="E692" s="126">
        <v>3.5000000000000001E-3</v>
      </c>
      <c r="F692" s="127">
        <v>6000</v>
      </c>
      <c r="G692" s="127">
        <v>95000</v>
      </c>
    </row>
    <row r="693" spans="1:7" x14ac:dyDescent="0.25">
      <c r="A693" s="87" t="s">
        <v>158</v>
      </c>
      <c r="B693" s="122" t="s">
        <v>216</v>
      </c>
      <c r="C693" s="125">
        <v>3</v>
      </c>
      <c r="D693" s="171" t="s">
        <v>276</v>
      </c>
      <c r="E693" s="126">
        <v>4.0000000000000001E-3</v>
      </c>
      <c r="F693" s="127">
        <v>7500</v>
      </c>
      <c r="G693" s="127">
        <v>110000</v>
      </c>
    </row>
    <row r="694" spans="1:7" x14ac:dyDescent="0.25">
      <c r="A694" s="87" t="s">
        <v>159</v>
      </c>
      <c r="B694" s="122" t="s">
        <v>22</v>
      </c>
      <c r="C694" s="112">
        <v>1</v>
      </c>
      <c r="D694" s="172" t="s">
        <v>345</v>
      </c>
      <c r="E694" s="126">
        <v>6.0000000000000001E-3</v>
      </c>
      <c r="F694" s="127">
        <v>20000</v>
      </c>
      <c r="G694" s="127">
        <v>75000</v>
      </c>
    </row>
    <row r="695" spans="1:7" x14ac:dyDescent="0.25">
      <c r="A695" s="87" t="s">
        <v>159</v>
      </c>
      <c r="B695" s="122" t="s">
        <v>181</v>
      </c>
      <c r="C695" s="112">
        <v>1</v>
      </c>
      <c r="D695" s="172" t="s">
        <v>345</v>
      </c>
      <c r="E695" s="126">
        <v>5.4999999999999997E-3</v>
      </c>
      <c r="F695" s="127">
        <v>7500</v>
      </c>
      <c r="G695" s="127">
        <v>45000</v>
      </c>
    </row>
    <row r="696" spans="1:7" x14ac:dyDescent="0.25">
      <c r="A696" s="87" t="s">
        <v>159</v>
      </c>
      <c r="B696" s="122" t="s">
        <v>25</v>
      </c>
      <c r="C696" s="112">
        <v>1</v>
      </c>
      <c r="D696" s="172" t="s">
        <v>345</v>
      </c>
      <c r="E696" s="126">
        <v>5.0000000000000001E-3</v>
      </c>
      <c r="F696" s="127">
        <v>9000</v>
      </c>
      <c r="G696" s="127">
        <v>52500</v>
      </c>
    </row>
    <row r="697" spans="1:7" x14ac:dyDescent="0.25">
      <c r="A697" s="87" t="s">
        <v>159</v>
      </c>
      <c r="B697" s="122" t="s">
        <v>195</v>
      </c>
      <c r="C697" s="112">
        <v>1</v>
      </c>
      <c r="D697" s="172" t="s">
        <v>345</v>
      </c>
      <c r="E697" s="126">
        <v>5.0000000000000001E-3</v>
      </c>
      <c r="F697" s="127">
        <v>15000</v>
      </c>
      <c r="G697" s="127">
        <v>65000</v>
      </c>
    </row>
    <row r="698" spans="1:7" x14ac:dyDescent="0.25">
      <c r="A698" s="87" t="s">
        <v>159</v>
      </c>
      <c r="B698" s="122" t="s">
        <v>196</v>
      </c>
      <c r="C698" s="112">
        <v>1</v>
      </c>
      <c r="D698" s="172" t="s">
        <v>345</v>
      </c>
      <c r="E698" s="126">
        <v>4.8999999999999998E-3</v>
      </c>
      <c r="F698" s="127">
        <v>8500</v>
      </c>
      <c r="G698" s="127">
        <v>32500</v>
      </c>
    </row>
    <row r="699" spans="1:7" x14ac:dyDescent="0.25">
      <c r="A699" s="87" t="s">
        <v>159</v>
      </c>
      <c r="B699" s="122" t="s">
        <v>115</v>
      </c>
      <c r="C699" s="112">
        <v>1</v>
      </c>
      <c r="D699" s="172" t="s">
        <v>345</v>
      </c>
      <c r="E699" s="126">
        <v>6.1000000000000004E-3</v>
      </c>
      <c r="F699" s="127">
        <v>6250</v>
      </c>
      <c r="G699" s="127">
        <v>76750</v>
      </c>
    </row>
    <row r="700" spans="1:7" x14ac:dyDescent="0.25">
      <c r="A700" s="87" t="s">
        <v>159</v>
      </c>
      <c r="B700" s="122" t="s">
        <v>220</v>
      </c>
      <c r="C700" s="112">
        <v>1</v>
      </c>
      <c r="D700" s="172" t="s">
        <v>345</v>
      </c>
      <c r="E700" s="126">
        <v>8.0000000000000002E-3</v>
      </c>
      <c r="F700" s="127">
        <v>20000</v>
      </c>
      <c r="G700" s="127">
        <v>400000</v>
      </c>
    </row>
    <row r="701" spans="1:7" x14ac:dyDescent="0.25">
      <c r="A701" s="87" t="s">
        <v>159</v>
      </c>
      <c r="B701" s="122" t="s">
        <v>222</v>
      </c>
      <c r="C701" s="112">
        <v>1</v>
      </c>
      <c r="D701" s="172" t="s">
        <v>345</v>
      </c>
      <c r="E701" s="126">
        <v>3.7499999999999999E-3</v>
      </c>
      <c r="F701" s="127">
        <v>1875</v>
      </c>
      <c r="G701" s="127">
        <v>27500</v>
      </c>
    </row>
    <row r="702" spans="1:7" x14ac:dyDescent="0.25">
      <c r="A702" s="87" t="s">
        <v>159</v>
      </c>
      <c r="B702" s="122" t="s">
        <v>22</v>
      </c>
      <c r="C702" s="112">
        <v>2</v>
      </c>
      <c r="D702" s="172" t="s">
        <v>345</v>
      </c>
      <c r="E702" s="126">
        <v>4.0000000000000001E-3</v>
      </c>
      <c r="F702" s="127">
        <v>20000</v>
      </c>
      <c r="G702" s="127">
        <v>75000</v>
      </c>
    </row>
    <row r="703" spans="1:7" x14ac:dyDescent="0.25">
      <c r="A703" s="87" t="s">
        <v>159</v>
      </c>
      <c r="B703" s="122" t="s">
        <v>181</v>
      </c>
      <c r="C703" s="112">
        <v>2</v>
      </c>
      <c r="D703" s="172" t="s">
        <v>345</v>
      </c>
      <c r="E703" s="126">
        <v>4.4999999999999997E-3</v>
      </c>
      <c r="F703" s="127">
        <v>7500</v>
      </c>
      <c r="G703" s="127">
        <v>45000</v>
      </c>
    </row>
    <row r="704" spans="1:7" x14ac:dyDescent="0.25">
      <c r="A704" s="87" t="s">
        <v>159</v>
      </c>
      <c r="B704" s="122" t="s">
        <v>25</v>
      </c>
      <c r="C704" s="112">
        <v>2</v>
      </c>
      <c r="D704" s="172" t="s">
        <v>345</v>
      </c>
      <c r="E704" s="126">
        <v>3.5000000000000001E-3</v>
      </c>
      <c r="F704" s="127">
        <v>9000</v>
      </c>
      <c r="G704" s="127">
        <v>52500</v>
      </c>
    </row>
    <row r="705" spans="1:7" x14ac:dyDescent="0.25">
      <c r="A705" s="87" t="s">
        <v>159</v>
      </c>
      <c r="B705" s="122" t="s">
        <v>195</v>
      </c>
      <c r="C705" s="112">
        <v>2</v>
      </c>
      <c r="D705" s="172" t="s">
        <v>345</v>
      </c>
      <c r="E705" s="126">
        <v>3.8E-3</v>
      </c>
      <c r="F705" s="127">
        <v>15000</v>
      </c>
      <c r="G705" s="127">
        <v>65000</v>
      </c>
    </row>
    <row r="706" spans="1:7" x14ac:dyDescent="0.25">
      <c r="A706" s="87" t="s">
        <v>159</v>
      </c>
      <c r="B706" s="122" t="s">
        <v>196</v>
      </c>
      <c r="C706" s="112">
        <v>2</v>
      </c>
      <c r="D706" s="172" t="s">
        <v>345</v>
      </c>
      <c r="E706" s="126">
        <v>3.49E-3</v>
      </c>
      <c r="F706" s="127">
        <v>8500</v>
      </c>
      <c r="G706" s="127">
        <v>32500</v>
      </c>
    </row>
    <row r="707" spans="1:7" x14ac:dyDescent="0.25">
      <c r="A707" s="87" t="s">
        <v>159</v>
      </c>
      <c r="B707" s="122" t="s">
        <v>115</v>
      </c>
      <c r="C707" s="112">
        <v>2</v>
      </c>
      <c r="D707" s="172" t="s">
        <v>345</v>
      </c>
      <c r="E707" s="126">
        <v>4.8999999999999998E-3</v>
      </c>
      <c r="F707" s="127">
        <v>6250</v>
      </c>
      <c r="G707" s="127">
        <v>76750</v>
      </c>
    </row>
    <row r="708" spans="1:7" x14ac:dyDescent="0.25">
      <c r="A708" s="87" t="s">
        <v>159</v>
      </c>
      <c r="B708" s="122" t="s">
        <v>220</v>
      </c>
      <c r="C708" s="112">
        <v>2</v>
      </c>
      <c r="D708" s="172" t="s">
        <v>345</v>
      </c>
      <c r="E708" s="126">
        <v>6.0000000000000001E-3</v>
      </c>
      <c r="F708" s="127">
        <v>20000</v>
      </c>
      <c r="G708" s="127">
        <v>400000</v>
      </c>
    </row>
    <row r="709" spans="1:7" x14ac:dyDescent="0.25">
      <c r="A709" s="87" t="s">
        <v>159</v>
      </c>
      <c r="B709" s="122" t="s">
        <v>222</v>
      </c>
      <c r="C709" s="112">
        <v>2</v>
      </c>
      <c r="D709" s="172" t="s">
        <v>345</v>
      </c>
      <c r="E709" s="126">
        <v>2.7499999999999998E-3</v>
      </c>
      <c r="F709" s="127">
        <v>1875</v>
      </c>
      <c r="G709" s="127">
        <v>27500</v>
      </c>
    </row>
    <row r="710" spans="1:7" x14ac:dyDescent="0.25">
      <c r="A710" s="87" t="s">
        <v>160</v>
      </c>
      <c r="B710" s="122" t="s">
        <v>22</v>
      </c>
      <c r="C710" s="125">
        <v>1</v>
      </c>
      <c r="D710" s="172" t="s">
        <v>345</v>
      </c>
      <c r="E710" s="126">
        <v>6.0000000000000001E-3</v>
      </c>
      <c r="F710" s="127">
        <v>20000</v>
      </c>
      <c r="G710" s="127">
        <v>75000</v>
      </c>
    </row>
    <row r="711" spans="1:7" x14ac:dyDescent="0.25">
      <c r="A711" s="87" t="s">
        <v>160</v>
      </c>
      <c r="B711" s="122" t="s">
        <v>181</v>
      </c>
      <c r="C711" s="125">
        <v>1</v>
      </c>
      <c r="D711" s="172" t="s">
        <v>345</v>
      </c>
      <c r="E711" s="126">
        <v>5.4999999999999997E-3</v>
      </c>
      <c r="F711" s="127">
        <v>7500</v>
      </c>
      <c r="G711" s="127">
        <v>45000</v>
      </c>
    </row>
    <row r="712" spans="1:7" x14ac:dyDescent="0.25">
      <c r="A712" s="87" t="s">
        <v>160</v>
      </c>
      <c r="B712" s="122" t="s">
        <v>25</v>
      </c>
      <c r="C712" s="125">
        <v>1</v>
      </c>
      <c r="D712" s="172" t="s">
        <v>345</v>
      </c>
      <c r="E712" s="126">
        <v>5.0000000000000001E-3</v>
      </c>
      <c r="F712" s="127">
        <v>9000</v>
      </c>
      <c r="G712" s="127">
        <v>52500</v>
      </c>
    </row>
    <row r="713" spans="1:7" x14ac:dyDescent="0.25">
      <c r="A713" s="87" t="s">
        <v>160</v>
      </c>
      <c r="B713" s="122" t="s">
        <v>195</v>
      </c>
      <c r="C713" s="125">
        <v>1</v>
      </c>
      <c r="D713" s="172" t="s">
        <v>345</v>
      </c>
      <c r="E713" s="126">
        <v>5.0000000000000001E-3</v>
      </c>
      <c r="F713" s="127">
        <v>15000</v>
      </c>
      <c r="G713" s="127">
        <v>65000</v>
      </c>
    </row>
    <row r="714" spans="1:7" x14ac:dyDescent="0.25">
      <c r="A714" s="87" t="s">
        <v>160</v>
      </c>
      <c r="B714" s="122" t="s">
        <v>196</v>
      </c>
      <c r="C714" s="125">
        <v>1</v>
      </c>
      <c r="D714" s="172" t="s">
        <v>345</v>
      </c>
      <c r="E714" s="126">
        <v>4.8999999999999998E-3</v>
      </c>
      <c r="F714" s="127">
        <v>8500</v>
      </c>
      <c r="G714" s="127">
        <v>32500</v>
      </c>
    </row>
    <row r="715" spans="1:7" x14ac:dyDescent="0.25">
      <c r="A715" s="87" t="s">
        <v>160</v>
      </c>
      <c r="B715" s="122" t="s">
        <v>115</v>
      </c>
      <c r="C715" s="125">
        <v>1</v>
      </c>
      <c r="D715" s="172" t="s">
        <v>345</v>
      </c>
      <c r="E715" s="126">
        <v>6.6E-3</v>
      </c>
      <c r="F715" s="127">
        <v>7250</v>
      </c>
      <c r="G715" s="127">
        <v>79000</v>
      </c>
    </row>
    <row r="716" spans="1:7" x14ac:dyDescent="0.25">
      <c r="A716" s="87" t="s">
        <v>160</v>
      </c>
      <c r="B716" s="122" t="s">
        <v>220</v>
      </c>
      <c r="C716" s="125">
        <v>1</v>
      </c>
      <c r="D716" s="172" t="s">
        <v>345</v>
      </c>
      <c r="E716" s="126">
        <v>8.0000000000000002E-3</v>
      </c>
      <c r="F716" s="127">
        <v>20000</v>
      </c>
      <c r="G716" s="127">
        <v>400000</v>
      </c>
    </row>
    <row r="717" spans="1:7" x14ac:dyDescent="0.25">
      <c r="A717" s="87" t="s">
        <v>160</v>
      </c>
      <c r="B717" s="122" t="s">
        <v>222</v>
      </c>
      <c r="C717" s="125">
        <v>1</v>
      </c>
      <c r="D717" s="172" t="s">
        <v>345</v>
      </c>
      <c r="E717" s="126">
        <v>3.7499999999999999E-3</v>
      </c>
      <c r="F717" s="127">
        <v>1875</v>
      </c>
      <c r="G717" s="127">
        <v>27500</v>
      </c>
    </row>
    <row r="718" spans="1:7" x14ac:dyDescent="0.25">
      <c r="A718" s="87" t="s">
        <v>160</v>
      </c>
      <c r="B718" s="122" t="s">
        <v>22</v>
      </c>
      <c r="C718" s="125">
        <v>2</v>
      </c>
      <c r="D718" s="172" t="s">
        <v>345</v>
      </c>
      <c r="E718" s="126">
        <v>4.0000000000000001E-3</v>
      </c>
      <c r="F718" s="127">
        <v>20000</v>
      </c>
      <c r="G718" s="127">
        <v>75000</v>
      </c>
    </row>
    <row r="719" spans="1:7" x14ac:dyDescent="0.25">
      <c r="A719" s="87" t="s">
        <v>160</v>
      </c>
      <c r="B719" s="122" t="s">
        <v>181</v>
      </c>
      <c r="C719" s="125">
        <v>2</v>
      </c>
      <c r="D719" s="172" t="s">
        <v>345</v>
      </c>
      <c r="E719" s="126">
        <v>4.4999999999999997E-3</v>
      </c>
      <c r="F719" s="127">
        <v>7500</v>
      </c>
      <c r="G719" s="127">
        <v>45000</v>
      </c>
    </row>
    <row r="720" spans="1:7" x14ac:dyDescent="0.25">
      <c r="A720" s="87" t="s">
        <v>160</v>
      </c>
      <c r="B720" s="122" t="s">
        <v>25</v>
      </c>
      <c r="C720" s="125">
        <v>2</v>
      </c>
      <c r="D720" s="172" t="s">
        <v>345</v>
      </c>
      <c r="E720" s="126">
        <v>3.5000000000000001E-3</v>
      </c>
      <c r="F720" s="127">
        <v>9000</v>
      </c>
      <c r="G720" s="127">
        <v>52500</v>
      </c>
    </row>
    <row r="721" spans="1:7" x14ac:dyDescent="0.25">
      <c r="A721" s="87" t="s">
        <v>160</v>
      </c>
      <c r="B721" s="122" t="s">
        <v>195</v>
      </c>
      <c r="C721" s="125">
        <v>2</v>
      </c>
      <c r="D721" s="172" t="s">
        <v>345</v>
      </c>
      <c r="E721" s="126">
        <v>3.8E-3</v>
      </c>
      <c r="F721" s="127">
        <v>15000</v>
      </c>
      <c r="G721" s="127">
        <v>65000</v>
      </c>
    </row>
    <row r="722" spans="1:7" x14ac:dyDescent="0.25">
      <c r="A722" s="87" t="s">
        <v>160</v>
      </c>
      <c r="B722" s="122" t="s">
        <v>196</v>
      </c>
      <c r="C722" s="125">
        <v>2</v>
      </c>
      <c r="D722" s="172" t="s">
        <v>345</v>
      </c>
      <c r="E722" s="126">
        <v>3.49E-3</v>
      </c>
      <c r="F722" s="127">
        <v>8500</v>
      </c>
      <c r="G722" s="127">
        <v>32500</v>
      </c>
    </row>
    <row r="723" spans="1:7" x14ac:dyDescent="0.25">
      <c r="A723" s="87" t="s">
        <v>160</v>
      </c>
      <c r="B723" s="122" t="s">
        <v>115</v>
      </c>
      <c r="C723" s="125">
        <v>2</v>
      </c>
      <c r="D723" s="172" t="s">
        <v>345</v>
      </c>
      <c r="E723" s="126">
        <v>5.1999999999999998E-3</v>
      </c>
      <c r="F723" s="127">
        <v>7250</v>
      </c>
      <c r="G723" s="127">
        <v>79000</v>
      </c>
    </row>
    <row r="724" spans="1:7" x14ac:dyDescent="0.25">
      <c r="A724" s="87" t="s">
        <v>160</v>
      </c>
      <c r="B724" s="122" t="s">
        <v>220</v>
      </c>
      <c r="C724" s="125">
        <v>2</v>
      </c>
      <c r="D724" s="172" t="s">
        <v>345</v>
      </c>
      <c r="E724" s="126">
        <v>6.0000000000000001E-3</v>
      </c>
      <c r="F724" s="127">
        <v>20000</v>
      </c>
      <c r="G724" s="127">
        <v>400000</v>
      </c>
    </row>
    <row r="725" spans="1:7" x14ac:dyDescent="0.25">
      <c r="A725" s="87" t="s">
        <v>160</v>
      </c>
      <c r="B725" s="122" t="s">
        <v>222</v>
      </c>
      <c r="C725" s="125">
        <v>2</v>
      </c>
      <c r="D725" s="172" t="s">
        <v>345</v>
      </c>
      <c r="E725" s="126">
        <v>2.7499999999999998E-3</v>
      </c>
      <c r="F725" s="127">
        <v>1875</v>
      </c>
      <c r="G725" s="127">
        <v>27500</v>
      </c>
    </row>
    <row r="726" spans="1:7" x14ac:dyDescent="0.25">
      <c r="A726" s="87" t="s">
        <v>161</v>
      </c>
      <c r="B726" s="122" t="s">
        <v>174</v>
      </c>
      <c r="C726" s="125">
        <v>1</v>
      </c>
      <c r="D726" s="171" t="s">
        <v>277</v>
      </c>
      <c r="E726" s="126">
        <v>3.0000000000000001E-3</v>
      </c>
      <c r="F726" s="127">
        <v>3000</v>
      </c>
      <c r="G726" s="127">
        <v>84000</v>
      </c>
    </row>
    <row r="727" spans="1:7" x14ac:dyDescent="0.25">
      <c r="A727" s="87" t="s">
        <v>161</v>
      </c>
      <c r="B727" s="122" t="s">
        <v>181</v>
      </c>
      <c r="C727" s="125">
        <v>1</v>
      </c>
      <c r="D727" s="171" t="s">
        <v>277</v>
      </c>
      <c r="E727" s="126">
        <v>1.8799999999999999E-3</v>
      </c>
      <c r="F727" s="127">
        <v>3500</v>
      </c>
      <c r="G727" s="127">
        <v>28500</v>
      </c>
    </row>
    <row r="728" spans="1:7" x14ac:dyDescent="0.25">
      <c r="A728" s="87" t="s">
        <v>161</v>
      </c>
      <c r="B728" s="122" t="s">
        <v>187</v>
      </c>
      <c r="C728" s="125">
        <v>1</v>
      </c>
      <c r="D728" s="171" t="s">
        <v>277</v>
      </c>
      <c r="E728" s="126">
        <v>1.8E-3</v>
      </c>
      <c r="F728" s="127">
        <v>3500</v>
      </c>
      <c r="G728" s="127">
        <v>18495</v>
      </c>
    </row>
    <row r="729" spans="1:7" x14ac:dyDescent="0.25">
      <c r="A729" s="87" t="s">
        <v>161</v>
      </c>
      <c r="B729" s="122" t="s">
        <v>196</v>
      </c>
      <c r="C729" s="125">
        <v>1</v>
      </c>
      <c r="D729" s="171" t="s">
        <v>277</v>
      </c>
      <c r="E729" s="126">
        <v>1.5E-3</v>
      </c>
      <c r="F729" s="127">
        <v>5500</v>
      </c>
      <c r="G729" s="127">
        <v>8000</v>
      </c>
    </row>
    <row r="730" spans="1:7" x14ac:dyDescent="0.25">
      <c r="A730" s="87" t="s">
        <v>161</v>
      </c>
      <c r="B730" s="122" t="s">
        <v>214</v>
      </c>
      <c r="C730" s="125">
        <v>1</v>
      </c>
      <c r="D730" s="171" t="s">
        <v>277</v>
      </c>
      <c r="E730" s="126">
        <v>1.5E-3</v>
      </c>
      <c r="F730" s="127">
        <v>4000</v>
      </c>
      <c r="G730" s="127">
        <v>12000</v>
      </c>
    </row>
    <row r="731" spans="1:7" x14ac:dyDescent="0.25">
      <c r="A731" s="87" t="s">
        <v>161</v>
      </c>
      <c r="B731" s="122" t="s">
        <v>203</v>
      </c>
      <c r="C731" s="125">
        <v>1</v>
      </c>
      <c r="D731" s="171" t="s">
        <v>277</v>
      </c>
      <c r="E731" s="126">
        <v>2.98E-3</v>
      </c>
      <c r="F731" s="127">
        <v>2950</v>
      </c>
      <c r="G731" s="127">
        <v>23800</v>
      </c>
    </row>
    <row r="732" spans="1:7" x14ac:dyDescent="0.25">
      <c r="A732" s="87" t="s">
        <v>161</v>
      </c>
      <c r="B732" s="122" t="s">
        <v>26</v>
      </c>
      <c r="C732" s="125">
        <v>1</v>
      </c>
      <c r="D732" s="171" t="s">
        <v>277</v>
      </c>
      <c r="E732" s="126">
        <v>2E-3</v>
      </c>
      <c r="F732" s="127">
        <v>5000</v>
      </c>
      <c r="G732" s="127">
        <v>25000</v>
      </c>
    </row>
    <row r="733" spans="1:7" x14ac:dyDescent="0.25">
      <c r="A733" s="87" t="s">
        <v>161</v>
      </c>
      <c r="B733" s="122" t="s">
        <v>216</v>
      </c>
      <c r="C733" s="125">
        <v>1</v>
      </c>
      <c r="D733" s="171" t="s">
        <v>277</v>
      </c>
      <c r="E733" s="126">
        <v>1.8E-3</v>
      </c>
      <c r="F733" s="127">
        <v>3500</v>
      </c>
      <c r="G733" s="127">
        <v>12500</v>
      </c>
    </row>
    <row r="734" spans="1:7" x14ac:dyDescent="0.25">
      <c r="A734" s="87" t="s">
        <v>161</v>
      </c>
      <c r="B734" s="122" t="s">
        <v>174</v>
      </c>
      <c r="C734" s="125">
        <v>1</v>
      </c>
      <c r="D734" s="171" t="s">
        <v>278</v>
      </c>
      <c r="E734" s="126">
        <v>1E-3</v>
      </c>
      <c r="F734" s="127">
        <v>3000</v>
      </c>
      <c r="G734" s="127">
        <v>42000</v>
      </c>
    </row>
    <row r="735" spans="1:7" x14ac:dyDescent="0.25">
      <c r="A735" s="87" t="s">
        <v>161</v>
      </c>
      <c r="B735" s="122" t="s">
        <v>181</v>
      </c>
      <c r="C735" s="125">
        <v>1</v>
      </c>
      <c r="D735" s="171" t="s">
        <v>278</v>
      </c>
      <c r="E735" s="126">
        <v>1E-3</v>
      </c>
      <c r="F735" s="127">
        <v>1650</v>
      </c>
      <c r="G735" s="127">
        <v>12000</v>
      </c>
    </row>
    <row r="736" spans="1:7" x14ac:dyDescent="0.25">
      <c r="A736" s="87" t="s">
        <v>161</v>
      </c>
      <c r="B736" s="122" t="s">
        <v>187</v>
      </c>
      <c r="C736" s="125">
        <v>1</v>
      </c>
      <c r="D736" s="171" t="s">
        <v>278</v>
      </c>
      <c r="E736" s="126">
        <v>5.0000000000000001E-4</v>
      </c>
      <c r="F736" s="127">
        <v>450</v>
      </c>
      <c r="G736" s="127">
        <v>3495</v>
      </c>
    </row>
    <row r="737" spans="1:7" x14ac:dyDescent="0.25">
      <c r="A737" s="87" t="s">
        <v>161</v>
      </c>
      <c r="B737" s="122" t="s">
        <v>196</v>
      </c>
      <c r="C737" s="125">
        <v>1</v>
      </c>
      <c r="D737" s="171" t="s">
        <v>278</v>
      </c>
      <c r="E737" s="126">
        <v>1.5E-3</v>
      </c>
      <c r="F737" s="127">
        <v>3500</v>
      </c>
      <c r="G737" s="127">
        <v>4500</v>
      </c>
    </row>
    <row r="738" spans="1:7" x14ac:dyDescent="0.25">
      <c r="A738" s="87" t="s">
        <v>161</v>
      </c>
      <c r="B738" s="122" t="s">
        <v>214</v>
      </c>
      <c r="C738" s="125">
        <v>1</v>
      </c>
      <c r="D738" s="171" t="s">
        <v>278</v>
      </c>
      <c r="E738" s="126">
        <v>6.9999999999999999E-4</v>
      </c>
      <c r="F738" s="127">
        <v>2340</v>
      </c>
      <c r="G738" s="127">
        <v>5000</v>
      </c>
    </row>
    <row r="739" spans="1:7" x14ac:dyDescent="0.25">
      <c r="A739" s="87" t="s">
        <v>161</v>
      </c>
      <c r="B739" s="122" t="s">
        <v>203</v>
      </c>
      <c r="C739" s="125">
        <v>1</v>
      </c>
      <c r="D739" s="171" t="s">
        <v>278</v>
      </c>
      <c r="E739" s="126">
        <v>1.25E-3</v>
      </c>
      <c r="F739" s="127">
        <v>2150</v>
      </c>
      <c r="G739" s="127">
        <v>9650</v>
      </c>
    </row>
    <row r="740" spans="1:7" x14ac:dyDescent="0.25">
      <c r="A740" s="87" t="s">
        <v>161</v>
      </c>
      <c r="B740" s="122" t="s">
        <v>26</v>
      </c>
      <c r="C740" s="125">
        <v>1</v>
      </c>
      <c r="D740" s="171" t="s">
        <v>278</v>
      </c>
      <c r="E740" s="126">
        <v>1.2999999999999999E-3</v>
      </c>
      <c r="F740" s="127">
        <v>5000</v>
      </c>
      <c r="G740" s="127">
        <v>17500</v>
      </c>
    </row>
    <row r="741" spans="1:7" x14ac:dyDescent="0.25">
      <c r="A741" s="87" t="s">
        <v>161</v>
      </c>
      <c r="B741" s="122" t="s">
        <v>216</v>
      </c>
      <c r="C741" s="125">
        <v>1</v>
      </c>
      <c r="D741" s="171" t="s">
        <v>278</v>
      </c>
      <c r="E741" s="126">
        <v>1.1999999999999999E-3</v>
      </c>
      <c r="F741" s="127">
        <v>2000</v>
      </c>
      <c r="G741" s="127">
        <v>7500</v>
      </c>
    </row>
    <row r="742" spans="1:7" x14ac:dyDescent="0.25">
      <c r="A742" s="87" t="s">
        <v>161</v>
      </c>
      <c r="B742" s="122" t="s">
        <v>174</v>
      </c>
      <c r="C742" s="125">
        <v>2</v>
      </c>
      <c r="D742" s="171" t="s">
        <v>277</v>
      </c>
      <c r="E742" s="126">
        <v>2E-3</v>
      </c>
      <c r="F742" s="127">
        <v>3000</v>
      </c>
      <c r="G742" s="127">
        <v>84000</v>
      </c>
    </row>
    <row r="743" spans="1:7" x14ac:dyDescent="0.25">
      <c r="A743" s="87" t="s">
        <v>161</v>
      </c>
      <c r="B743" s="122" t="s">
        <v>181</v>
      </c>
      <c r="C743" s="125">
        <v>2</v>
      </c>
      <c r="D743" s="171" t="s">
        <v>277</v>
      </c>
      <c r="E743" s="126">
        <v>1.3799999999999999E-3</v>
      </c>
      <c r="F743" s="127">
        <v>3500</v>
      </c>
      <c r="G743" s="127">
        <v>28500</v>
      </c>
    </row>
    <row r="744" spans="1:7" x14ac:dyDescent="0.25">
      <c r="A744" s="87" t="s">
        <v>161</v>
      </c>
      <c r="B744" s="122" t="s">
        <v>187</v>
      </c>
      <c r="C744" s="125">
        <v>2</v>
      </c>
      <c r="D744" s="171" t="s">
        <v>277</v>
      </c>
      <c r="E744" s="126">
        <v>1E-3</v>
      </c>
      <c r="F744" s="127">
        <v>3500</v>
      </c>
      <c r="G744" s="127">
        <v>18495</v>
      </c>
    </row>
    <row r="745" spans="1:7" x14ac:dyDescent="0.25">
      <c r="A745" s="87" t="s">
        <v>161</v>
      </c>
      <c r="B745" s="122" t="s">
        <v>196</v>
      </c>
      <c r="C745" s="125">
        <v>2</v>
      </c>
      <c r="D745" s="171" t="s">
        <v>277</v>
      </c>
      <c r="E745" s="126">
        <v>1.2999999999999999E-3</v>
      </c>
      <c r="F745" s="127">
        <v>5500</v>
      </c>
      <c r="G745" s="127">
        <v>8000</v>
      </c>
    </row>
    <row r="746" spans="1:7" x14ac:dyDescent="0.25">
      <c r="A746" s="87" t="s">
        <v>161</v>
      </c>
      <c r="B746" s="122" t="s">
        <v>214</v>
      </c>
      <c r="C746" s="125">
        <v>2</v>
      </c>
      <c r="D746" s="171" t="s">
        <v>277</v>
      </c>
      <c r="E746" s="126">
        <v>1.1999999999999999E-3</v>
      </c>
      <c r="F746" s="127">
        <v>4000</v>
      </c>
      <c r="G746" s="127">
        <v>12000</v>
      </c>
    </row>
    <row r="747" spans="1:7" x14ac:dyDescent="0.25">
      <c r="A747" s="87" t="s">
        <v>161</v>
      </c>
      <c r="B747" s="122" t="s">
        <v>203</v>
      </c>
      <c r="C747" s="125">
        <v>2</v>
      </c>
      <c r="D747" s="171" t="s">
        <v>277</v>
      </c>
      <c r="E747" s="126">
        <v>9.5E-4</v>
      </c>
      <c r="F747" s="127">
        <v>2950</v>
      </c>
      <c r="G747" s="127">
        <v>23800</v>
      </c>
    </row>
    <row r="748" spans="1:7" x14ac:dyDescent="0.25">
      <c r="A748" s="87" t="s">
        <v>161</v>
      </c>
      <c r="B748" s="122" t="s">
        <v>26</v>
      </c>
      <c r="C748" s="125">
        <v>2</v>
      </c>
      <c r="D748" s="171" t="s">
        <v>277</v>
      </c>
      <c r="E748" s="126">
        <v>1E-3</v>
      </c>
      <c r="F748" s="127">
        <v>5000</v>
      </c>
      <c r="G748" s="127">
        <v>25000</v>
      </c>
    </row>
    <row r="749" spans="1:7" x14ac:dyDescent="0.25">
      <c r="A749" s="87" t="s">
        <v>161</v>
      </c>
      <c r="B749" s="122" t="s">
        <v>216</v>
      </c>
      <c r="C749" s="125">
        <v>2</v>
      </c>
      <c r="D749" s="171" t="s">
        <v>277</v>
      </c>
      <c r="E749" s="126">
        <v>1E-3</v>
      </c>
      <c r="F749" s="127">
        <v>3500</v>
      </c>
      <c r="G749" s="127">
        <v>12500</v>
      </c>
    </row>
    <row r="750" spans="1:7" x14ac:dyDescent="0.25">
      <c r="A750" s="87" t="s">
        <v>161</v>
      </c>
      <c r="B750" s="122" t="s">
        <v>174</v>
      </c>
      <c r="C750" s="125">
        <v>2</v>
      </c>
      <c r="D750" s="171" t="s">
        <v>278</v>
      </c>
      <c r="E750" s="126">
        <v>1E-3</v>
      </c>
      <c r="F750" s="127">
        <v>3000</v>
      </c>
      <c r="G750" s="127">
        <v>42000</v>
      </c>
    </row>
    <row r="751" spans="1:7" x14ac:dyDescent="0.25">
      <c r="A751" s="87" t="s">
        <v>161</v>
      </c>
      <c r="B751" s="122" t="s">
        <v>181</v>
      </c>
      <c r="C751" s="125">
        <v>2</v>
      </c>
      <c r="D751" s="171" t="s">
        <v>278</v>
      </c>
      <c r="E751" s="126">
        <v>8.0000000000000004E-4</v>
      </c>
      <c r="F751" s="127">
        <v>1650</v>
      </c>
      <c r="G751" s="127">
        <v>12000</v>
      </c>
    </row>
    <row r="752" spans="1:7" x14ac:dyDescent="0.25">
      <c r="A752" s="87" t="s">
        <v>161</v>
      </c>
      <c r="B752" s="122" t="s">
        <v>187</v>
      </c>
      <c r="C752" s="125">
        <v>2</v>
      </c>
      <c r="D752" s="171" t="s">
        <v>278</v>
      </c>
      <c r="E752" s="126">
        <v>2.9999999999999997E-4</v>
      </c>
      <c r="F752" s="127">
        <v>450</v>
      </c>
      <c r="G752" s="127">
        <v>3495</v>
      </c>
    </row>
    <row r="753" spans="1:7" x14ac:dyDescent="0.25">
      <c r="A753" s="87" t="s">
        <v>161</v>
      </c>
      <c r="B753" s="122" t="s">
        <v>196</v>
      </c>
      <c r="C753" s="125">
        <v>2</v>
      </c>
      <c r="D753" s="171" t="s">
        <v>278</v>
      </c>
      <c r="E753" s="126">
        <v>6.9999999999999999E-4</v>
      </c>
      <c r="F753" s="127">
        <v>3500</v>
      </c>
      <c r="G753" s="127">
        <v>4500</v>
      </c>
    </row>
    <row r="754" spans="1:7" x14ac:dyDescent="0.25">
      <c r="A754" s="87" t="s">
        <v>161</v>
      </c>
      <c r="B754" s="122" t="s">
        <v>214</v>
      </c>
      <c r="C754" s="125">
        <v>2</v>
      </c>
      <c r="D754" s="171" t="s">
        <v>278</v>
      </c>
      <c r="E754" s="126">
        <v>5.0000000000000001E-4</v>
      </c>
      <c r="F754" s="127">
        <v>2340</v>
      </c>
      <c r="G754" s="127">
        <v>5000</v>
      </c>
    </row>
    <row r="755" spans="1:7" x14ac:dyDescent="0.25">
      <c r="A755" s="87" t="s">
        <v>161</v>
      </c>
      <c r="B755" s="122" t="s">
        <v>203</v>
      </c>
      <c r="C755" s="125">
        <v>2</v>
      </c>
      <c r="D755" s="171" t="s">
        <v>278</v>
      </c>
      <c r="E755" s="126">
        <v>3.8999999999999999E-4</v>
      </c>
      <c r="F755" s="127">
        <v>2150</v>
      </c>
      <c r="G755" s="127">
        <v>9650</v>
      </c>
    </row>
    <row r="756" spans="1:7" x14ac:dyDescent="0.25">
      <c r="A756" s="87" t="s">
        <v>161</v>
      </c>
      <c r="B756" s="122" t="s">
        <v>26</v>
      </c>
      <c r="C756" s="125">
        <v>2</v>
      </c>
      <c r="D756" s="171" t="s">
        <v>278</v>
      </c>
      <c r="E756" s="126">
        <v>6.9999999999999999E-4</v>
      </c>
      <c r="F756" s="127">
        <v>5000</v>
      </c>
      <c r="G756" s="127">
        <v>17500</v>
      </c>
    </row>
    <row r="757" spans="1:7" x14ac:dyDescent="0.25">
      <c r="A757" s="87" t="s">
        <v>161</v>
      </c>
      <c r="B757" s="122" t="s">
        <v>216</v>
      </c>
      <c r="C757" s="125">
        <v>2</v>
      </c>
      <c r="D757" s="171" t="s">
        <v>278</v>
      </c>
      <c r="E757" s="126">
        <v>6.9999999999999999E-4</v>
      </c>
      <c r="F757" s="127">
        <v>2000</v>
      </c>
      <c r="G757" s="127">
        <v>7500</v>
      </c>
    </row>
    <row r="758" spans="1:7" x14ac:dyDescent="0.25">
      <c r="A758" s="87" t="s">
        <v>162</v>
      </c>
      <c r="B758" s="122" t="s">
        <v>118</v>
      </c>
      <c r="C758" s="125">
        <v>1</v>
      </c>
      <c r="D758" s="171" t="s">
        <v>277</v>
      </c>
      <c r="E758" s="126">
        <v>1.99E-3</v>
      </c>
      <c r="F758" s="127">
        <v>4950</v>
      </c>
      <c r="G758" s="127">
        <v>25000</v>
      </c>
    </row>
    <row r="759" spans="1:7" x14ac:dyDescent="0.25">
      <c r="A759" s="87" t="s">
        <v>162</v>
      </c>
      <c r="B759" s="128" t="s">
        <v>174</v>
      </c>
      <c r="C759" s="125">
        <v>1</v>
      </c>
      <c r="D759" s="171" t="s">
        <v>277</v>
      </c>
      <c r="E759" s="126">
        <v>3.0000000000000001E-3</v>
      </c>
      <c r="F759" s="127">
        <v>3000</v>
      </c>
      <c r="G759" s="127">
        <v>84000</v>
      </c>
    </row>
    <row r="760" spans="1:7" x14ac:dyDescent="0.25">
      <c r="A760" s="87" t="s">
        <v>162</v>
      </c>
      <c r="B760" s="122" t="s">
        <v>181</v>
      </c>
      <c r="C760" s="125">
        <v>1</v>
      </c>
      <c r="D760" s="171" t="s">
        <v>277</v>
      </c>
      <c r="E760" s="126">
        <v>1.8799999999999999E-3</v>
      </c>
      <c r="F760" s="127">
        <v>3500</v>
      </c>
      <c r="G760" s="127">
        <v>28500</v>
      </c>
    </row>
    <row r="761" spans="1:7" x14ac:dyDescent="0.25">
      <c r="A761" s="87" t="s">
        <v>162</v>
      </c>
      <c r="B761" s="128" t="s">
        <v>196</v>
      </c>
      <c r="C761" s="125">
        <v>1</v>
      </c>
      <c r="D761" s="171" t="s">
        <v>277</v>
      </c>
      <c r="E761" s="126">
        <v>1.5E-3</v>
      </c>
      <c r="F761" s="127">
        <v>5500</v>
      </c>
      <c r="G761" s="127">
        <v>8000</v>
      </c>
    </row>
    <row r="762" spans="1:7" x14ac:dyDescent="0.25">
      <c r="A762" s="87" t="s">
        <v>162</v>
      </c>
      <c r="B762" s="128" t="s">
        <v>214</v>
      </c>
      <c r="C762" s="125">
        <v>1</v>
      </c>
      <c r="D762" s="171" t="s">
        <v>277</v>
      </c>
      <c r="E762" s="126">
        <v>1.5E-3</v>
      </c>
      <c r="F762" s="127">
        <v>4000</v>
      </c>
      <c r="G762" s="127">
        <v>12000</v>
      </c>
    </row>
    <row r="763" spans="1:7" x14ac:dyDescent="0.25">
      <c r="A763" s="87" t="s">
        <v>162</v>
      </c>
      <c r="B763" s="128" t="s">
        <v>203</v>
      </c>
      <c r="C763" s="125">
        <v>1</v>
      </c>
      <c r="D763" s="171" t="s">
        <v>277</v>
      </c>
      <c r="E763" s="126">
        <v>2.98E-3</v>
      </c>
      <c r="F763" s="127">
        <v>2950</v>
      </c>
      <c r="G763" s="127">
        <v>23800</v>
      </c>
    </row>
    <row r="764" spans="1:7" x14ac:dyDescent="0.25">
      <c r="A764" s="87" t="s">
        <v>162</v>
      </c>
      <c r="B764" s="128" t="s">
        <v>26</v>
      </c>
      <c r="C764" s="125">
        <v>1</v>
      </c>
      <c r="D764" s="171" t="s">
        <v>277</v>
      </c>
      <c r="E764" s="126">
        <v>2.2000000000000001E-3</v>
      </c>
      <c r="F764" s="127">
        <v>5000</v>
      </c>
      <c r="G764" s="127">
        <v>25000</v>
      </c>
    </row>
    <row r="765" spans="1:7" x14ac:dyDescent="0.25">
      <c r="A765" s="87" t="s">
        <v>162</v>
      </c>
      <c r="B765" s="128" t="s">
        <v>216</v>
      </c>
      <c r="C765" s="125">
        <v>1</v>
      </c>
      <c r="D765" s="171" t="s">
        <v>277</v>
      </c>
      <c r="E765" s="126">
        <v>1.8E-3</v>
      </c>
      <c r="F765" s="127">
        <v>3500</v>
      </c>
      <c r="G765" s="127">
        <v>12500</v>
      </c>
    </row>
    <row r="766" spans="1:7" x14ac:dyDescent="0.25">
      <c r="A766" s="87" t="s">
        <v>162</v>
      </c>
      <c r="B766" s="122" t="s">
        <v>118</v>
      </c>
      <c r="C766" s="125">
        <v>1</v>
      </c>
      <c r="D766" s="171" t="s">
        <v>278</v>
      </c>
      <c r="E766" s="126">
        <v>1.15E-3</v>
      </c>
      <c r="F766" s="127">
        <v>3500</v>
      </c>
      <c r="G766" s="127">
        <v>18000</v>
      </c>
    </row>
    <row r="767" spans="1:7" x14ac:dyDescent="0.25">
      <c r="A767" s="87" t="s">
        <v>162</v>
      </c>
      <c r="B767" s="128" t="s">
        <v>174</v>
      </c>
      <c r="C767" s="125">
        <v>1</v>
      </c>
      <c r="D767" s="171" t="s">
        <v>278</v>
      </c>
      <c r="E767" s="126">
        <v>1E-3</v>
      </c>
      <c r="F767" s="127">
        <v>3000</v>
      </c>
      <c r="G767" s="127">
        <v>42000</v>
      </c>
    </row>
    <row r="768" spans="1:7" x14ac:dyDescent="0.25">
      <c r="A768" s="87" t="s">
        <v>162</v>
      </c>
      <c r="B768" s="122" t="s">
        <v>181</v>
      </c>
      <c r="C768" s="125">
        <v>1</v>
      </c>
      <c r="D768" s="171" t="s">
        <v>278</v>
      </c>
      <c r="E768" s="126">
        <v>1E-3</v>
      </c>
      <c r="F768" s="127">
        <v>1650</v>
      </c>
      <c r="G768" s="127">
        <v>12000</v>
      </c>
    </row>
    <row r="769" spans="1:7" x14ac:dyDescent="0.25">
      <c r="A769" s="87" t="s">
        <v>162</v>
      </c>
      <c r="B769" s="128" t="s">
        <v>196</v>
      </c>
      <c r="C769" s="125">
        <v>1</v>
      </c>
      <c r="D769" s="171" t="s">
        <v>278</v>
      </c>
      <c r="E769" s="126">
        <v>1.5E-3</v>
      </c>
      <c r="F769" s="127">
        <v>3500</v>
      </c>
      <c r="G769" s="127">
        <v>4500</v>
      </c>
    </row>
    <row r="770" spans="1:7" x14ac:dyDescent="0.25">
      <c r="A770" s="87" t="s">
        <v>162</v>
      </c>
      <c r="B770" s="128" t="s">
        <v>214</v>
      </c>
      <c r="C770" s="125">
        <v>1</v>
      </c>
      <c r="D770" s="171" t="s">
        <v>278</v>
      </c>
      <c r="E770" s="126">
        <v>6.9999999999999999E-4</v>
      </c>
      <c r="F770" s="127">
        <v>2340</v>
      </c>
      <c r="G770" s="127">
        <v>5000</v>
      </c>
    </row>
    <row r="771" spans="1:7" x14ac:dyDescent="0.25">
      <c r="A771" s="87" t="s">
        <v>162</v>
      </c>
      <c r="B771" s="128" t="s">
        <v>203</v>
      </c>
      <c r="C771" s="125">
        <v>1</v>
      </c>
      <c r="D771" s="171" t="s">
        <v>278</v>
      </c>
      <c r="E771" s="126">
        <v>1.25E-3</v>
      </c>
      <c r="F771" s="127">
        <v>2150</v>
      </c>
      <c r="G771" s="127">
        <v>9650</v>
      </c>
    </row>
    <row r="772" spans="1:7" x14ac:dyDescent="0.25">
      <c r="A772" s="87" t="s">
        <v>162</v>
      </c>
      <c r="B772" s="128" t="s">
        <v>26</v>
      </c>
      <c r="C772" s="125">
        <v>1</v>
      </c>
      <c r="D772" s="171" t="s">
        <v>278</v>
      </c>
      <c r="E772" s="126">
        <v>1.2999999999999999E-3</v>
      </c>
      <c r="F772" s="127">
        <v>5000</v>
      </c>
      <c r="G772" s="127">
        <v>17500</v>
      </c>
    </row>
    <row r="773" spans="1:7" x14ac:dyDescent="0.25">
      <c r="A773" s="87" t="s">
        <v>162</v>
      </c>
      <c r="B773" s="128" t="s">
        <v>216</v>
      </c>
      <c r="C773" s="125">
        <v>1</v>
      </c>
      <c r="D773" s="171" t="s">
        <v>278</v>
      </c>
      <c r="E773" s="126">
        <v>1.1999999999999999E-3</v>
      </c>
      <c r="F773" s="127">
        <v>2000</v>
      </c>
      <c r="G773" s="127">
        <v>7500</v>
      </c>
    </row>
    <row r="774" spans="1:7" x14ac:dyDescent="0.25">
      <c r="A774" s="87" t="s">
        <v>162</v>
      </c>
      <c r="B774" s="122" t="s">
        <v>118</v>
      </c>
      <c r="C774" s="125">
        <v>2</v>
      </c>
      <c r="D774" s="171" t="s">
        <v>277</v>
      </c>
      <c r="E774" s="126">
        <v>1.47E-3</v>
      </c>
      <c r="F774" s="127">
        <v>4950</v>
      </c>
      <c r="G774" s="127">
        <v>25000</v>
      </c>
    </row>
    <row r="775" spans="1:7" x14ac:dyDescent="0.25">
      <c r="A775" s="87" t="s">
        <v>162</v>
      </c>
      <c r="B775" s="128" t="s">
        <v>174</v>
      </c>
      <c r="C775" s="125">
        <v>2</v>
      </c>
      <c r="D775" s="171" t="s">
        <v>277</v>
      </c>
      <c r="E775" s="126">
        <v>2E-3</v>
      </c>
      <c r="F775" s="127">
        <v>3000</v>
      </c>
      <c r="G775" s="127">
        <v>84000</v>
      </c>
    </row>
    <row r="776" spans="1:7" x14ac:dyDescent="0.25">
      <c r="A776" s="87" t="s">
        <v>162</v>
      </c>
      <c r="B776" s="122" t="s">
        <v>181</v>
      </c>
      <c r="C776" s="125">
        <v>2</v>
      </c>
      <c r="D776" s="171" t="s">
        <v>277</v>
      </c>
      <c r="E776" s="126">
        <v>1.3799999999999999E-3</v>
      </c>
      <c r="F776" s="127">
        <v>3500</v>
      </c>
      <c r="G776" s="127">
        <v>28500</v>
      </c>
    </row>
    <row r="777" spans="1:7" x14ac:dyDescent="0.25">
      <c r="A777" s="87" t="s">
        <v>162</v>
      </c>
      <c r="B777" s="128" t="s">
        <v>196</v>
      </c>
      <c r="C777" s="125">
        <v>2</v>
      </c>
      <c r="D777" s="171" t="s">
        <v>277</v>
      </c>
      <c r="E777" s="126">
        <v>1.2999999999999999E-3</v>
      </c>
      <c r="F777" s="127">
        <v>5500</v>
      </c>
      <c r="G777" s="127">
        <v>8000</v>
      </c>
    </row>
    <row r="778" spans="1:7" x14ac:dyDescent="0.25">
      <c r="A778" s="87" t="s">
        <v>162</v>
      </c>
      <c r="B778" s="128" t="s">
        <v>214</v>
      </c>
      <c r="C778" s="125">
        <v>2</v>
      </c>
      <c r="D778" s="171" t="s">
        <v>277</v>
      </c>
      <c r="E778" s="126">
        <v>1.1999999999999999E-3</v>
      </c>
      <c r="F778" s="127">
        <v>4000</v>
      </c>
      <c r="G778" s="127">
        <v>12000</v>
      </c>
    </row>
    <row r="779" spans="1:7" x14ac:dyDescent="0.25">
      <c r="A779" s="87" t="s">
        <v>162</v>
      </c>
      <c r="B779" s="128" t="s">
        <v>203</v>
      </c>
      <c r="C779" s="125">
        <v>2</v>
      </c>
      <c r="D779" s="171" t="s">
        <v>277</v>
      </c>
      <c r="E779" s="126">
        <v>9.5E-4</v>
      </c>
      <c r="F779" s="127">
        <v>2950</v>
      </c>
      <c r="G779" s="127">
        <v>23800</v>
      </c>
    </row>
    <row r="780" spans="1:7" x14ac:dyDescent="0.25">
      <c r="A780" s="87" t="s">
        <v>162</v>
      </c>
      <c r="B780" s="128" t="s">
        <v>26</v>
      </c>
      <c r="C780" s="125">
        <v>2</v>
      </c>
      <c r="D780" s="171" t="s">
        <v>277</v>
      </c>
      <c r="E780" s="126">
        <v>1.1999999999999999E-3</v>
      </c>
      <c r="F780" s="127">
        <v>5000</v>
      </c>
      <c r="G780" s="127">
        <v>25000</v>
      </c>
    </row>
    <row r="781" spans="1:7" x14ac:dyDescent="0.25">
      <c r="A781" s="87" t="s">
        <v>162</v>
      </c>
      <c r="B781" s="128" t="s">
        <v>216</v>
      </c>
      <c r="C781" s="125">
        <v>2</v>
      </c>
      <c r="D781" s="171" t="s">
        <v>277</v>
      </c>
      <c r="E781" s="126">
        <v>1E-3</v>
      </c>
      <c r="F781" s="127">
        <v>3500</v>
      </c>
      <c r="G781" s="127">
        <v>12500</v>
      </c>
    </row>
    <row r="782" spans="1:7" x14ac:dyDescent="0.25">
      <c r="A782" s="87" t="s">
        <v>162</v>
      </c>
      <c r="B782" s="122" t="s">
        <v>118</v>
      </c>
      <c r="C782" s="125">
        <v>2</v>
      </c>
      <c r="D782" s="171" t="s">
        <v>278</v>
      </c>
      <c r="E782" s="126">
        <v>8.4000000000000003E-4</v>
      </c>
      <c r="F782" s="127">
        <v>3500</v>
      </c>
      <c r="G782" s="127">
        <v>18000</v>
      </c>
    </row>
    <row r="783" spans="1:7" x14ac:dyDescent="0.25">
      <c r="A783" s="87" t="s">
        <v>162</v>
      </c>
      <c r="B783" s="128" t="s">
        <v>174</v>
      </c>
      <c r="C783" s="125">
        <v>2</v>
      </c>
      <c r="D783" s="171" t="s">
        <v>278</v>
      </c>
      <c r="E783" s="126">
        <v>1E-3</v>
      </c>
      <c r="F783" s="127">
        <v>3000</v>
      </c>
      <c r="G783" s="127">
        <v>42000</v>
      </c>
    </row>
    <row r="784" spans="1:7" x14ac:dyDescent="0.25">
      <c r="A784" s="87" t="s">
        <v>162</v>
      </c>
      <c r="B784" s="122" t="s">
        <v>181</v>
      </c>
      <c r="C784" s="125">
        <v>2</v>
      </c>
      <c r="D784" s="171" t="s">
        <v>278</v>
      </c>
      <c r="E784" s="126">
        <v>8.0000000000000004E-4</v>
      </c>
      <c r="F784" s="127">
        <v>1650</v>
      </c>
      <c r="G784" s="127">
        <v>12000</v>
      </c>
    </row>
    <row r="785" spans="1:7" x14ac:dyDescent="0.25">
      <c r="A785" s="87" t="s">
        <v>162</v>
      </c>
      <c r="B785" s="128" t="s">
        <v>196</v>
      </c>
      <c r="C785" s="125">
        <v>2</v>
      </c>
      <c r="D785" s="171" t="s">
        <v>278</v>
      </c>
      <c r="E785" s="126">
        <v>6.9999999999999999E-4</v>
      </c>
      <c r="F785" s="127">
        <v>3500</v>
      </c>
      <c r="G785" s="127">
        <v>4500</v>
      </c>
    </row>
    <row r="786" spans="1:7" x14ac:dyDescent="0.25">
      <c r="A786" s="87" t="s">
        <v>162</v>
      </c>
      <c r="B786" s="128" t="s">
        <v>214</v>
      </c>
      <c r="C786" s="125">
        <v>2</v>
      </c>
      <c r="D786" s="171" t="s">
        <v>278</v>
      </c>
      <c r="E786" s="126">
        <v>5.0000000000000001E-4</v>
      </c>
      <c r="F786" s="127">
        <v>2340</v>
      </c>
      <c r="G786" s="127">
        <v>5000</v>
      </c>
    </row>
    <row r="787" spans="1:7" x14ac:dyDescent="0.25">
      <c r="A787" s="87" t="s">
        <v>162</v>
      </c>
      <c r="B787" s="128" t="s">
        <v>203</v>
      </c>
      <c r="C787" s="125">
        <v>2</v>
      </c>
      <c r="D787" s="171" t="s">
        <v>278</v>
      </c>
      <c r="E787" s="126">
        <v>3.8999999999999999E-4</v>
      </c>
      <c r="F787" s="127">
        <v>2150</v>
      </c>
      <c r="G787" s="127">
        <v>9650</v>
      </c>
    </row>
    <row r="788" spans="1:7" x14ac:dyDescent="0.25">
      <c r="A788" s="87" t="s">
        <v>162</v>
      </c>
      <c r="B788" s="128" t="s">
        <v>26</v>
      </c>
      <c r="C788" s="125">
        <v>2</v>
      </c>
      <c r="D788" s="171" t="s">
        <v>278</v>
      </c>
      <c r="E788" s="126">
        <v>6.9999999999999999E-4</v>
      </c>
      <c r="F788" s="127">
        <v>5000</v>
      </c>
      <c r="G788" s="127">
        <v>17500</v>
      </c>
    </row>
    <row r="789" spans="1:7" x14ac:dyDescent="0.25">
      <c r="A789" s="87" t="s">
        <v>162</v>
      </c>
      <c r="B789" s="128" t="s">
        <v>216</v>
      </c>
      <c r="C789" s="125">
        <v>2</v>
      </c>
      <c r="D789" s="171" t="s">
        <v>278</v>
      </c>
      <c r="E789" s="126">
        <v>6.9999999999999999E-4</v>
      </c>
      <c r="F789" s="127">
        <v>2000</v>
      </c>
      <c r="G789" s="127">
        <v>7500</v>
      </c>
    </row>
    <row r="790" spans="1:7" x14ac:dyDescent="0.25">
      <c r="A790" s="87" t="s">
        <v>167</v>
      </c>
      <c r="B790" s="128" t="s">
        <v>177</v>
      </c>
      <c r="C790" s="122">
        <v>1</v>
      </c>
      <c r="D790" s="172" t="s">
        <v>345</v>
      </c>
      <c r="E790" s="123">
        <v>7.9000000000000008E-3</v>
      </c>
      <c r="F790" s="124">
        <v>15200</v>
      </c>
      <c r="G790" s="124">
        <v>140000</v>
      </c>
    </row>
    <row r="791" spans="1:7" x14ac:dyDescent="0.25">
      <c r="A791" s="87" t="s">
        <v>167</v>
      </c>
      <c r="B791" s="128" t="s">
        <v>184</v>
      </c>
      <c r="C791" s="122">
        <v>1</v>
      </c>
      <c r="D791" s="172" t="s">
        <v>345</v>
      </c>
      <c r="E791" s="123">
        <v>1.9E-2</v>
      </c>
      <c r="F791" s="124">
        <v>19000</v>
      </c>
      <c r="G791" s="124">
        <v>275000</v>
      </c>
    </row>
    <row r="792" spans="1:7" x14ac:dyDescent="0.25">
      <c r="A792" s="87" t="s">
        <v>167</v>
      </c>
      <c r="B792" s="128" t="s">
        <v>185</v>
      </c>
      <c r="C792" s="122">
        <v>1</v>
      </c>
      <c r="D792" s="172" t="s">
        <v>345</v>
      </c>
      <c r="E792" s="123">
        <v>6.3099999999999996E-3</v>
      </c>
      <c r="F792" s="124">
        <v>12620</v>
      </c>
      <c r="G792" s="124">
        <v>81800</v>
      </c>
    </row>
    <row r="793" spans="1:7" x14ac:dyDescent="0.25">
      <c r="A793" s="87" t="s">
        <v>167</v>
      </c>
      <c r="B793" s="128" t="s">
        <v>199</v>
      </c>
      <c r="C793" s="122">
        <v>1</v>
      </c>
      <c r="D793" s="172" t="s">
        <v>345</v>
      </c>
      <c r="E793" s="123">
        <v>8.2000000000000007E-3</v>
      </c>
      <c r="F793" s="124">
        <v>24950</v>
      </c>
      <c r="G793" s="124">
        <v>60000</v>
      </c>
    </row>
    <row r="794" spans="1:7" x14ac:dyDescent="0.25">
      <c r="A794" s="87" t="s">
        <v>167</v>
      </c>
      <c r="B794" s="128" t="s">
        <v>208</v>
      </c>
      <c r="C794" s="122">
        <v>1</v>
      </c>
      <c r="D794" s="172" t="s">
        <v>345</v>
      </c>
      <c r="E794" s="123">
        <v>3.7399999999999998E-3</v>
      </c>
      <c r="F794" s="124">
        <v>19838</v>
      </c>
      <c r="G794" s="124">
        <v>74222</v>
      </c>
    </row>
    <row r="795" spans="1:7" x14ac:dyDescent="0.25">
      <c r="A795" s="87" t="s">
        <v>167</v>
      </c>
      <c r="B795" s="128" t="s">
        <v>122</v>
      </c>
      <c r="C795" s="122">
        <v>1</v>
      </c>
      <c r="D795" s="172" t="s">
        <v>345</v>
      </c>
      <c r="E795" s="123">
        <v>1.15E-2</v>
      </c>
      <c r="F795" s="124">
        <v>6500</v>
      </c>
      <c r="G795" s="124">
        <v>185000</v>
      </c>
    </row>
    <row r="796" spans="1:7" x14ac:dyDescent="0.25">
      <c r="A796" s="87" t="s">
        <v>167</v>
      </c>
      <c r="B796" s="128" t="s">
        <v>177</v>
      </c>
      <c r="C796" s="122">
        <v>2</v>
      </c>
      <c r="D796" s="172" t="s">
        <v>345</v>
      </c>
      <c r="E796" s="123">
        <v>7.7999999999999996E-3</v>
      </c>
      <c r="F796" s="124">
        <v>15200</v>
      </c>
      <c r="G796" s="124">
        <v>140000</v>
      </c>
    </row>
    <row r="797" spans="1:7" x14ac:dyDescent="0.25">
      <c r="A797" s="87" t="s">
        <v>167</v>
      </c>
      <c r="B797" s="128" t="s">
        <v>184</v>
      </c>
      <c r="C797" s="122">
        <v>2</v>
      </c>
      <c r="D797" s="172" t="s">
        <v>345</v>
      </c>
      <c r="E797" s="123">
        <v>1.2E-2</v>
      </c>
      <c r="F797" s="124">
        <v>19000</v>
      </c>
      <c r="G797" s="124">
        <v>275000</v>
      </c>
    </row>
    <row r="798" spans="1:7" x14ac:dyDescent="0.25">
      <c r="A798" s="87" t="s">
        <v>167</v>
      </c>
      <c r="B798" s="128" t="s">
        <v>185</v>
      </c>
      <c r="C798" s="122">
        <v>2</v>
      </c>
      <c r="D798" s="172" t="s">
        <v>345</v>
      </c>
      <c r="E798" s="123">
        <v>4.0899999999999999E-3</v>
      </c>
      <c r="F798" s="124">
        <v>12620</v>
      </c>
      <c r="G798" s="124">
        <v>81800</v>
      </c>
    </row>
    <row r="799" spans="1:7" x14ac:dyDescent="0.25">
      <c r="A799" s="87" t="s">
        <v>167</v>
      </c>
      <c r="B799" s="128" t="s">
        <v>199</v>
      </c>
      <c r="C799" s="122">
        <v>2</v>
      </c>
      <c r="D799" s="172" t="s">
        <v>345</v>
      </c>
      <c r="E799" s="123">
        <v>8.0000000000000002E-3</v>
      </c>
      <c r="F799" s="124">
        <v>24950</v>
      </c>
      <c r="G799" s="124">
        <v>60000</v>
      </c>
    </row>
    <row r="800" spans="1:7" x14ac:dyDescent="0.25">
      <c r="A800" s="87" t="s">
        <v>167</v>
      </c>
      <c r="B800" s="128" t="s">
        <v>208</v>
      </c>
      <c r="C800" s="122">
        <v>2</v>
      </c>
      <c r="D800" s="172" t="s">
        <v>345</v>
      </c>
      <c r="E800" s="123">
        <v>2.97E-3</v>
      </c>
      <c r="F800" s="124">
        <v>19838</v>
      </c>
      <c r="G800" s="124">
        <v>74222</v>
      </c>
    </row>
    <row r="801" spans="1:7" x14ac:dyDescent="0.25">
      <c r="A801" s="87" t="s">
        <v>167</v>
      </c>
      <c r="B801" s="128" t="s">
        <v>122</v>
      </c>
      <c r="C801" s="122">
        <v>2</v>
      </c>
      <c r="D801" s="172" t="s">
        <v>345</v>
      </c>
      <c r="E801" s="123">
        <v>9.4999999999999998E-3</v>
      </c>
      <c r="F801" s="124">
        <v>6500</v>
      </c>
      <c r="G801" s="124">
        <v>185000</v>
      </c>
    </row>
    <row r="802" spans="1:7" x14ac:dyDescent="0.25">
      <c r="A802" s="87" t="s">
        <v>168</v>
      </c>
      <c r="B802" s="122" t="s">
        <v>177</v>
      </c>
      <c r="C802" s="122">
        <v>1</v>
      </c>
      <c r="D802" s="172" t="s">
        <v>345</v>
      </c>
      <c r="E802" s="123">
        <v>7.9000000000000008E-3</v>
      </c>
      <c r="F802" s="124">
        <v>15200</v>
      </c>
      <c r="G802" s="124">
        <v>150000</v>
      </c>
    </row>
    <row r="803" spans="1:7" x14ac:dyDescent="0.25">
      <c r="A803" s="87" t="s">
        <v>168</v>
      </c>
      <c r="B803" s="122" t="s">
        <v>185</v>
      </c>
      <c r="C803" s="122">
        <v>1</v>
      </c>
      <c r="D803" s="172" t="s">
        <v>345</v>
      </c>
      <c r="E803" s="123">
        <v>6.3099999999999996E-3</v>
      </c>
      <c r="F803" s="124">
        <v>12620</v>
      </c>
      <c r="G803" s="124">
        <v>81800</v>
      </c>
    </row>
    <row r="804" spans="1:7" x14ac:dyDescent="0.25">
      <c r="A804" s="87" t="s">
        <v>168</v>
      </c>
      <c r="B804" s="122" t="s">
        <v>189</v>
      </c>
      <c r="C804" s="122">
        <v>1</v>
      </c>
      <c r="D804" s="172" t="s">
        <v>345</v>
      </c>
      <c r="E804" s="123">
        <v>8.0000000000000002E-3</v>
      </c>
      <c r="F804" s="124">
        <v>5000</v>
      </c>
      <c r="G804" s="124">
        <v>150000</v>
      </c>
    </row>
    <row r="805" spans="1:7" x14ac:dyDescent="0.25">
      <c r="A805" s="87" t="s">
        <v>168</v>
      </c>
      <c r="B805" s="122" t="s">
        <v>199</v>
      </c>
      <c r="C805" s="122">
        <v>1</v>
      </c>
      <c r="D805" s="172" t="s">
        <v>345</v>
      </c>
      <c r="E805" s="123">
        <v>8.5000000000000006E-3</v>
      </c>
      <c r="F805" s="124">
        <v>25950</v>
      </c>
      <c r="G805" s="124">
        <v>65000</v>
      </c>
    </row>
    <row r="806" spans="1:7" x14ac:dyDescent="0.25">
      <c r="A806" s="87" t="s">
        <v>168</v>
      </c>
      <c r="B806" s="122" t="s">
        <v>209</v>
      </c>
      <c r="C806" s="122">
        <v>1</v>
      </c>
      <c r="D806" s="172" t="s">
        <v>345</v>
      </c>
      <c r="E806" s="123">
        <v>8.8999999999999999E-3</v>
      </c>
      <c r="F806" s="124">
        <v>7500</v>
      </c>
      <c r="G806" s="124">
        <v>125000</v>
      </c>
    </row>
    <row r="807" spans="1:7" x14ac:dyDescent="0.25">
      <c r="A807" s="87" t="s">
        <v>168</v>
      </c>
      <c r="B807" s="122" t="s">
        <v>122</v>
      </c>
      <c r="C807" s="122">
        <v>1</v>
      </c>
      <c r="D807" s="172" t="s">
        <v>345</v>
      </c>
      <c r="E807" s="123">
        <v>1.15E-2</v>
      </c>
      <c r="F807" s="124">
        <v>6500</v>
      </c>
      <c r="G807" s="124">
        <v>185000</v>
      </c>
    </row>
    <row r="808" spans="1:7" x14ac:dyDescent="0.25">
      <c r="A808" s="87" t="s">
        <v>168</v>
      </c>
      <c r="B808" s="122" t="s">
        <v>177</v>
      </c>
      <c r="C808" s="122">
        <v>2</v>
      </c>
      <c r="D808" s="172" t="s">
        <v>345</v>
      </c>
      <c r="E808" s="123">
        <v>7.7999999999999996E-3</v>
      </c>
      <c r="F808" s="124">
        <v>15200</v>
      </c>
      <c r="G808" s="124">
        <v>150000</v>
      </c>
    </row>
    <row r="809" spans="1:7" x14ac:dyDescent="0.25">
      <c r="A809" s="87" t="s">
        <v>168</v>
      </c>
      <c r="B809" s="122" t="s">
        <v>185</v>
      </c>
      <c r="C809" s="122">
        <v>2</v>
      </c>
      <c r="D809" s="172" t="s">
        <v>345</v>
      </c>
      <c r="E809" s="123">
        <v>4.0899999999999999E-3</v>
      </c>
      <c r="F809" s="124">
        <v>12620</v>
      </c>
      <c r="G809" s="124">
        <v>81800</v>
      </c>
    </row>
    <row r="810" spans="1:7" x14ac:dyDescent="0.25">
      <c r="A810" s="87" t="s">
        <v>168</v>
      </c>
      <c r="B810" s="122" t="s">
        <v>189</v>
      </c>
      <c r="C810" s="122">
        <v>2</v>
      </c>
      <c r="D810" s="172" t="s">
        <v>345</v>
      </c>
      <c r="E810" s="123">
        <v>7.0000000000000001E-3</v>
      </c>
      <c r="F810" s="124">
        <v>5000</v>
      </c>
      <c r="G810" s="124">
        <v>150000</v>
      </c>
    </row>
    <row r="811" spans="1:7" x14ac:dyDescent="0.25">
      <c r="A811" s="87" t="s">
        <v>168</v>
      </c>
      <c r="B811" s="122" t="s">
        <v>199</v>
      </c>
      <c r="C811" s="122">
        <v>2</v>
      </c>
      <c r="D811" s="172" t="s">
        <v>345</v>
      </c>
      <c r="E811" s="123">
        <v>8.0000000000000002E-3</v>
      </c>
      <c r="F811" s="124">
        <v>25950</v>
      </c>
      <c r="G811" s="124">
        <v>65000</v>
      </c>
    </row>
    <row r="812" spans="1:7" x14ac:dyDescent="0.25">
      <c r="A812" s="87" t="s">
        <v>168</v>
      </c>
      <c r="B812" s="122" t="s">
        <v>209</v>
      </c>
      <c r="C812" s="122">
        <v>2</v>
      </c>
      <c r="D812" s="172" t="s">
        <v>345</v>
      </c>
      <c r="E812" s="123">
        <v>6.6E-3</v>
      </c>
      <c r="F812" s="124">
        <v>7500</v>
      </c>
      <c r="G812" s="124">
        <v>125000</v>
      </c>
    </row>
    <row r="813" spans="1:7" x14ac:dyDescent="0.25">
      <c r="A813" s="87" t="s">
        <v>168</v>
      </c>
      <c r="B813" s="122" t="s">
        <v>122</v>
      </c>
      <c r="C813" s="122">
        <v>2</v>
      </c>
      <c r="D813" s="172" t="s">
        <v>345</v>
      </c>
      <c r="E813" s="123">
        <v>9.4999999999999998E-3</v>
      </c>
      <c r="F813" s="124">
        <v>6500</v>
      </c>
      <c r="G813" s="124">
        <v>185000</v>
      </c>
    </row>
  </sheetData>
  <sheetProtection algorithmName="SHA-512" hashValue="9UAF419Wz0S00P84N9GFd61ggCMr86A2xmqnDwh6XNMIcLsBDW9w6f5zLYOexxm/azEG91qZRmr/kmu9tqRSqA==" saltValue="In/CN9kpyDMUvemzpRovbQ==" spinCount="100000" sheet="1" objects="1" scenarios="1"/>
  <autoFilter ref="A1:G813" xr:uid="{F5222A8E-EE95-4353-875B-651EF319BFA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32D-9FA2-4F75-A296-8E103285AA85}">
  <sheetPr codeName="Sheet21"/>
  <dimension ref="A1:BT24"/>
  <sheetViews>
    <sheetView topLeftCell="AL1" zoomScale="115" zoomScaleNormal="115" workbookViewId="0">
      <selection activeCell="BB10" sqref="BB10"/>
    </sheetView>
  </sheetViews>
  <sheetFormatPr defaultRowHeight="15" x14ac:dyDescent="0.25"/>
  <cols>
    <col min="1" max="4" width="16" bestFit="1" customWidth="1"/>
    <col min="5" max="6" width="13.5703125" bestFit="1" customWidth="1"/>
    <col min="7" max="8" width="16" bestFit="1" customWidth="1"/>
    <col min="9" max="12" width="13.85546875" bestFit="1" customWidth="1"/>
    <col min="13" max="14" width="15.28515625" bestFit="1" customWidth="1"/>
    <col min="15" max="16" width="20.42578125" bestFit="1" customWidth="1"/>
    <col min="17" max="18" width="11.140625" bestFit="1" customWidth="1"/>
    <col min="19" max="20" width="15" bestFit="1" customWidth="1"/>
    <col min="21" max="22" width="15.28515625" bestFit="1" customWidth="1"/>
    <col min="23" max="23" width="16.28515625" bestFit="1" customWidth="1"/>
    <col min="24" max="24" width="10.42578125" bestFit="1" customWidth="1"/>
    <col min="25" max="26" width="19.85546875" bestFit="1" customWidth="1"/>
    <col min="27" max="27" width="17.7109375" bestFit="1" customWidth="1"/>
    <col min="28" max="28" width="11.7109375" bestFit="1" customWidth="1"/>
    <col min="29" max="29" width="23.85546875" bestFit="1" customWidth="1"/>
    <col min="30" max="33" width="20.5703125" bestFit="1" customWidth="1"/>
    <col min="34" max="34" width="15.42578125" bestFit="1" customWidth="1"/>
    <col min="35" max="35" width="12.5703125" bestFit="1" customWidth="1"/>
    <col min="36" max="36" width="17.42578125" bestFit="1" customWidth="1"/>
    <col min="37" max="37" width="7.7109375" bestFit="1" customWidth="1"/>
    <col min="48" max="48" width="37.7109375" bestFit="1" customWidth="1"/>
    <col min="49" max="49" width="24" bestFit="1" customWidth="1"/>
    <col min="50" max="51" width="15.42578125" bestFit="1" customWidth="1"/>
    <col min="52" max="52" width="25.28515625" bestFit="1" customWidth="1"/>
  </cols>
  <sheetData>
    <row r="1" spans="1:72" x14ac:dyDescent="0.25">
      <c r="A1" s="3" t="s">
        <v>145</v>
      </c>
      <c r="B1" s="3" t="s">
        <v>146</v>
      </c>
      <c r="C1" s="3" t="s">
        <v>147</v>
      </c>
      <c r="D1" s="3" t="s">
        <v>148</v>
      </c>
      <c r="E1" s="3" t="s">
        <v>149</v>
      </c>
      <c r="F1" s="3" t="s">
        <v>150</v>
      </c>
      <c r="G1" s="3" t="s">
        <v>151</v>
      </c>
      <c r="H1" s="3" t="s">
        <v>152</v>
      </c>
      <c r="I1" s="3" t="s">
        <v>153</v>
      </c>
      <c r="J1" s="3" t="s">
        <v>154</v>
      </c>
      <c r="K1" s="3" t="s">
        <v>155</v>
      </c>
      <c r="L1" s="3" t="s">
        <v>156</v>
      </c>
      <c r="M1" s="3" t="s">
        <v>157</v>
      </c>
      <c r="N1" s="3" t="s">
        <v>158</v>
      </c>
      <c r="O1" s="3" t="s">
        <v>159</v>
      </c>
      <c r="P1" s="3" t="s">
        <v>160</v>
      </c>
      <c r="Q1" s="3" t="s">
        <v>161</v>
      </c>
      <c r="R1" s="3" t="s">
        <v>162</v>
      </c>
      <c r="S1" s="3" t="s">
        <v>167</v>
      </c>
      <c r="T1" s="3" t="s">
        <v>168</v>
      </c>
      <c r="U1" s="3" t="s">
        <v>169</v>
      </c>
      <c r="V1" s="3" t="s">
        <v>170</v>
      </c>
      <c r="W1" s="3" t="s">
        <v>163</v>
      </c>
      <c r="X1" s="3" t="s">
        <v>164</v>
      </c>
      <c r="Y1" s="3" t="s">
        <v>165</v>
      </c>
      <c r="Z1" s="3" t="s">
        <v>166</v>
      </c>
      <c r="AA1" s="3" t="s">
        <v>226</v>
      </c>
      <c r="AB1" s="3" t="s">
        <v>227</v>
      </c>
      <c r="AC1" s="3" t="s">
        <v>228</v>
      </c>
      <c r="AD1" s="3" t="s">
        <v>229</v>
      </c>
      <c r="AE1" s="3" t="s">
        <v>230</v>
      </c>
      <c r="AF1" s="3" t="s">
        <v>231</v>
      </c>
      <c r="AG1" s="3" t="s">
        <v>232</v>
      </c>
      <c r="AH1" s="3" t="s">
        <v>233</v>
      </c>
      <c r="AI1" s="3" t="s">
        <v>234</v>
      </c>
      <c r="AJ1" s="3" t="s">
        <v>235</v>
      </c>
      <c r="AK1" s="3" t="s">
        <v>236</v>
      </c>
      <c r="AL1" s="3" t="s">
        <v>149</v>
      </c>
      <c r="AM1" s="3" t="s">
        <v>150</v>
      </c>
      <c r="AN1" s="3" t="s">
        <v>151</v>
      </c>
      <c r="AO1" s="3" t="s">
        <v>152</v>
      </c>
      <c r="AP1" s="3" t="s">
        <v>157</v>
      </c>
      <c r="AQ1" s="3" t="s">
        <v>158</v>
      </c>
      <c r="AR1" s="3" t="s">
        <v>167</v>
      </c>
      <c r="AS1" s="3" t="s">
        <v>168</v>
      </c>
      <c r="AV1" s="3" t="s">
        <v>268</v>
      </c>
      <c r="AW1" s="3" t="s">
        <v>282</v>
      </c>
      <c r="AX1" s="3" t="s">
        <v>296</v>
      </c>
      <c r="AY1" s="3" t="s">
        <v>307</v>
      </c>
      <c r="AZ1" s="3" t="s">
        <v>289</v>
      </c>
      <c r="BB1" s="3" t="s">
        <v>149</v>
      </c>
      <c r="BC1" s="3" t="s">
        <v>150</v>
      </c>
      <c r="BD1" s="3" t="s">
        <v>151</v>
      </c>
      <c r="BE1" s="3" t="s">
        <v>152</v>
      </c>
      <c r="BF1" s="3" t="s">
        <v>157</v>
      </c>
      <c r="BG1" s="3" t="s">
        <v>158</v>
      </c>
      <c r="BH1" s="3" t="s">
        <v>167</v>
      </c>
      <c r="BI1" s="3" t="s">
        <v>168</v>
      </c>
    </row>
    <row r="2" spans="1:72" x14ac:dyDescent="0.25">
      <c r="A2" t="s">
        <v>117</v>
      </c>
      <c r="B2" t="s">
        <v>117</v>
      </c>
      <c r="C2" t="s">
        <v>117</v>
      </c>
      <c r="D2" t="s">
        <v>117</v>
      </c>
      <c r="E2" t="s">
        <v>171</v>
      </c>
      <c r="F2" t="s">
        <v>171</v>
      </c>
      <c r="G2" t="s">
        <v>22</v>
      </c>
      <c r="H2" t="s">
        <v>22</v>
      </c>
      <c r="I2" t="s">
        <v>172</v>
      </c>
      <c r="J2" t="s">
        <v>172</v>
      </c>
      <c r="K2" t="s">
        <v>172</v>
      </c>
      <c r="L2" t="s">
        <v>172</v>
      </c>
      <c r="M2" t="s">
        <v>173</v>
      </c>
      <c r="N2" t="s">
        <v>173</v>
      </c>
      <c r="O2" t="s">
        <v>22</v>
      </c>
      <c r="P2" t="s">
        <v>22</v>
      </c>
      <c r="Q2" t="s">
        <v>174</v>
      </c>
      <c r="R2" t="s">
        <v>118</v>
      </c>
      <c r="S2" t="s">
        <v>177</v>
      </c>
      <c r="T2" t="s">
        <v>177</v>
      </c>
      <c r="U2" t="s">
        <v>118</v>
      </c>
      <c r="V2" t="s">
        <v>118</v>
      </c>
      <c r="W2" t="s">
        <v>23</v>
      </c>
      <c r="X2" t="s">
        <v>175</v>
      </c>
      <c r="Y2" t="s">
        <v>176</v>
      </c>
      <c r="Z2" t="s">
        <v>176</v>
      </c>
      <c r="AA2" t="s">
        <v>237</v>
      </c>
      <c r="AB2" t="s">
        <v>238</v>
      </c>
      <c r="AC2" t="s">
        <v>132</v>
      </c>
      <c r="AD2" t="s">
        <v>132</v>
      </c>
      <c r="AE2" t="s">
        <v>239</v>
      </c>
      <c r="AF2" t="s">
        <v>240</v>
      </c>
      <c r="AG2" t="s">
        <v>239</v>
      </c>
      <c r="AH2" t="s">
        <v>237</v>
      </c>
      <c r="AI2" t="s">
        <v>238</v>
      </c>
      <c r="AJ2" t="s">
        <v>240</v>
      </c>
      <c r="AK2" t="s">
        <v>240</v>
      </c>
      <c r="AL2" t="s">
        <v>171</v>
      </c>
      <c r="AM2" t="s">
        <v>171</v>
      </c>
      <c r="AN2" t="s">
        <v>22</v>
      </c>
      <c r="AO2" t="s">
        <v>22</v>
      </c>
      <c r="AP2" t="s">
        <v>173</v>
      </c>
      <c r="AQ2" t="s">
        <v>173</v>
      </c>
      <c r="AR2" t="s">
        <v>177</v>
      </c>
      <c r="AS2" t="s">
        <v>177</v>
      </c>
      <c r="AV2" t="s">
        <v>281</v>
      </c>
      <c r="AW2" t="s">
        <v>284</v>
      </c>
      <c r="AX2" t="s">
        <v>293</v>
      </c>
      <c r="AY2" t="s">
        <v>276</v>
      </c>
      <c r="AZ2" t="s">
        <v>275</v>
      </c>
      <c r="BB2" t="s">
        <v>347</v>
      </c>
      <c r="BC2" t="s">
        <v>347</v>
      </c>
      <c r="BD2" t="s">
        <v>349</v>
      </c>
      <c r="BE2" t="s">
        <v>349</v>
      </c>
      <c r="BF2" t="s">
        <v>290</v>
      </c>
      <c r="BG2" t="s">
        <v>290</v>
      </c>
      <c r="BH2" s="120" t="s">
        <v>291</v>
      </c>
      <c r="BI2" s="120" t="s">
        <v>291</v>
      </c>
    </row>
    <row r="3" spans="1:72" x14ac:dyDescent="0.25">
      <c r="A3" t="s">
        <v>21</v>
      </c>
      <c r="B3" t="s">
        <v>21</v>
      </c>
      <c r="C3" t="s">
        <v>22</v>
      </c>
      <c r="D3" t="s">
        <v>22</v>
      </c>
      <c r="E3" t="s">
        <v>178</v>
      </c>
      <c r="F3" t="s">
        <v>178</v>
      </c>
      <c r="G3" t="s">
        <v>179</v>
      </c>
      <c r="H3" t="s">
        <v>179</v>
      </c>
      <c r="I3" t="s">
        <v>119</v>
      </c>
      <c r="J3" t="s">
        <v>119</v>
      </c>
      <c r="K3" t="s">
        <v>119</v>
      </c>
      <c r="L3" t="s">
        <v>119</v>
      </c>
      <c r="M3" t="s">
        <v>180</v>
      </c>
      <c r="N3" t="s">
        <v>180</v>
      </c>
      <c r="O3" t="s">
        <v>181</v>
      </c>
      <c r="P3" t="s">
        <v>181</v>
      </c>
      <c r="Q3" t="s">
        <v>181</v>
      </c>
      <c r="R3" t="s">
        <v>174</v>
      </c>
      <c r="S3" t="s">
        <v>184</v>
      </c>
      <c r="T3" t="s">
        <v>185</v>
      </c>
      <c r="U3" t="s">
        <v>174</v>
      </c>
      <c r="V3" t="s">
        <v>174</v>
      </c>
      <c r="W3" t="s">
        <v>182</v>
      </c>
      <c r="X3" t="s">
        <v>182</v>
      </c>
      <c r="Y3" t="s">
        <v>183</v>
      </c>
      <c r="Z3" t="s">
        <v>183</v>
      </c>
      <c r="AA3" t="s">
        <v>238</v>
      </c>
      <c r="AB3" t="s">
        <v>240</v>
      </c>
      <c r="AC3" t="s">
        <v>237</v>
      </c>
      <c r="AD3" t="s">
        <v>237</v>
      </c>
      <c r="AE3" t="s">
        <v>241</v>
      </c>
      <c r="AF3" t="s">
        <v>239</v>
      </c>
      <c r="AG3" t="s">
        <v>241</v>
      </c>
      <c r="AH3" t="s">
        <v>238</v>
      </c>
      <c r="AI3" t="s">
        <v>242</v>
      </c>
      <c r="AJ3" t="s">
        <v>133</v>
      </c>
      <c r="AK3" t="s">
        <v>243</v>
      </c>
      <c r="AL3" t="s">
        <v>178</v>
      </c>
      <c r="AM3" t="s">
        <v>178</v>
      </c>
      <c r="AN3" t="s">
        <v>179</v>
      </c>
      <c r="AO3" t="s">
        <v>179</v>
      </c>
      <c r="AP3" t="s">
        <v>180</v>
      </c>
      <c r="AQ3" t="s">
        <v>180</v>
      </c>
      <c r="AR3" t="s">
        <v>184</v>
      </c>
      <c r="AS3" t="s">
        <v>185</v>
      </c>
      <c r="AV3" t="s">
        <v>279</v>
      </c>
      <c r="AW3" t="s">
        <v>285</v>
      </c>
      <c r="AX3" t="s">
        <v>294</v>
      </c>
      <c r="AZ3" t="s">
        <v>276</v>
      </c>
      <c r="BB3" t="s">
        <v>348</v>
      </c>
      <c r="BC3" t="s">
        <v>348</v>
      </c>
      <c r="BD3" t="s">
        <v>350</v>
      </c>
      <c r="BE3" t="s">
        <v>350</v>
      </c>
      <c r="BH3" s="120" t="s">
        <v>292</v>
      </c>
      <c r="BI3" s="120" t="s">
        <v>292</v>
      </c>
    </row>
    <row r="4" spans="1:72" x14ac:dyDescent="0.25">
      <c r="A4" t="s">
        <v>22</v>
      </c>
      <c r="B4" t="s">
        <v>22</v>
      </c>
      <c r="C4" t="s">
        <v>118</v>
      </c>
      <c r="D4" t="s">
        <v>118</v>
      </c>
      <c r="E4" t="s">
        <v>186</v>
      </c>
      <c r="F4" t="s">
        <v>186</v>
      </c>
      <c r="G4" t="s">
        <v>116</v>
      </c>
      <c r="H4" t="s">
        <v>116</v>
      </c>
      <c r="I4" t="s">
        <v>174</v>
      </c>
      <c r="J4" t="s">
        <v>174</v>
      </c>
      <c r="K4" t="s">
        <v>174</v>
      </c>
      <c r="L4" t="s">
        <v>174</v>
      </c>
      <c r="M4" t="s">
        <v>120</v>
      </c>
      <c r="N4" t="s">
        <v>120</v>
      </c>
      <c r="O4" t="s">
        <v>25</v>
      </c>
      <c r="P4" t="s">
        <v>25</v>
      </c>
      <c r="Q4" t="s">
        <v>187</v>
      </c>
      <c r="R4" t="s">
        <v>181</v>
      </c>
      <c r="S4" t="s">
        <v>185</v>
      </c>
      <c r="T4" t="s">
        <v>189</v>
      </c>
      <c r="U4" t="s">
        <v>190</v>
      </c>
      <c r="V4" t="s">
        <v>190</v>
      </c>
      <c r="W4" t="s">
        <v>188</v>
      </c>
      <c r="X4" t="s">
        <v>188</v>
      </c>
      <c r="Y4" t="s">
        <v>184</v>
      </c>
      <c r="Z4" t="s">
        <v>184</v>
      </c>
      <c r="AA4" t="s">
        <v>240</v>
      </c>
      <c r="AB4" t="s">
        <v>244</v>
      </c>
      <c r="AC4" t="s">
        <v>245</v>
      </c>
      <c r="AD4" t="s">
        <v>245</v>
      </c>
      <c r="AE4" t="s">
        <v>246</v>
      </c>
      <c r="AF4" t="s">
        <v>241</v>
      </c>
      <c r="AG4" t="s">
        <v>246</v>
      </c>
      <c r="AH4" t="s">
        <v>247</v>
      </c>
      <c r="AI4" t="s">
        <v>248</v>
      </c>
      <c r="AJ4" t="s">
        <v>249</v>
      </c>
      <c r="AK4" t="s">
        <v>250</v>
      </c>
      <c r="AL4" t="s">
        <v>186</v>
      </c>
      <c r="AM4" t="s">
        <v>186</v>
      </c>
      <c r="AN4" t="s">
        <v>116</v>
      </c>
      <c r="AO4" t="s">
        <v>116</v>
      </c>
      <c r="AP4" t="s">
        <v>120</v>
      </c>
      <c r="AQ4" t="s">
        <v>120</v>
      </c>
      <c r="AR4" t="s">
        <v>185</v>
      </c>
      <c r="AS4" t="s">
        <v>189</v>
      </c>
      <c r="AV4" t="s">
        <v>274</v>
      </c>
      <c r="AW4" t="s">
        <v>283</v>
      </c>
      <c r="AX4" t="s">
        <v>295</v>
      </c>
      <c r="AZ4" s="120" t="s">
        <v>291</v>
      </c>
      <c r="BD4" t="s">
        <v>351</v>
      </c>
      <c r="BE4" t="s">
        <v>351</v>
      </c>
      <c r="BH4" t="s">
        <v>308</v>
      </c>
      <c r="BI4" t="s">
        <v>308</v>
      </c>
    </row>
    <row r="5" spans="1:72" x14ac:dyDescent="0.25">
      <c r="A5" t="s">
        <v>181</v>
      </c>
      <c r="B5" t="s">
        <v>181</v>
      </c>
      <c r="C5" t="s">
        <v>181</v>
      </c>
      <c r="D5" t="s">
        <v>181</v>
      </c>
      <c r="E5" t="s">
        <v>191</v>
      </c>
      <c r="F5" t="s">
        <v>191</v>
      </c>
      <c r="G5" t="s">
        <v>192</v>
      </c>
      <c r="H5" t="s">
        <v>192</v>
      </c>
      <c r="I5" t="s">
        <v>24</v>
      </c>
      <c r="J5" t="s">
        <v>24</v>
      </c>
      <c r="K5" t="s">
        <v>193</v>
      </c>
      <c r="L5" t="s">
        <v>193</v>
      </c>
      <c r="M5" t="s">
        <v>194</v>
      </c>
      <c r="N5" t="s">
        <v>194</v>
      </c>
      <c r="O5" t="s">
        <v>195</v>
      </c>
      <c r="P5" t="s">
        <v>195</v>
      </c>
      <c r="Q5" t="s">
        <v>196</v>
      </c>
      <c r="R5" t="s">
        <v>196</v>
      </c>
      <c r="S5" t="s">
        <v>199</v>
      </c>
      <c r="T5" t="s">
        <v>199</v>
      </c>
      <c r="U5" t="s">
        <v>200</v>
      </c>
      <c r="V5" t="s">
        <v>200</v>
      </c>
      <c r="W5" t="s">
        <v>197</v>
      </c>
      <c r="X5" t="s">
        <v>197</v>
      </c>
      <c r="Y5" t="s">
        <v>198</v>
      </c>
      <c r="Z5" t="s">
        <v>198</v>
      </c>
      <c r="AA5" t="s">
        <v>244</v>
      </c>
      <c r="AB5" t="s">
        <v>239</v>
      </c>
      <c r="AC5" t="s">
        <v>240</v>
      </c>
      <c r="AD5" t="s">
        <v>240</v>
      </c>
      <c r="AF5" t="s">
        <v>246</v>
      </c>
      <c r="AG5" t="s">
        <v>250</v>
      </c>
      <c r="AH5" t="s">
        <v>251</v>
      </c>
      <c r="AJ5" t="s">
        <v>252</v>
      </c>
      <c r="AL5" t="s">
        <v>191</v>
      </c>
      <c r="AM5" t="s">
        <v>191</v>
      </c>
      <c r="AN5" t="s">
        <v>192</v>
      </c>
      <c r="AO5" t="s">
        <v>192</v>
      </c>
      <c r="AP5" t="s">
        <v>194</v>
      </c>
      <c r="AQ5" t="s">
        <v>194</v>
      </c>
      <c r="AR5" t="s">
        <v>199</v>
      </c>
      <c r="AS5" t="s">
        <v>199</v>
      </c>
      <c r="AV5" t="s">
        <v>269</v>
      </c>
      <c r="AW5" t="s">
        <v>286</v>
      </c>
      <c r="AZ5" s="120" t="s">
        <v>292</v>
      </c>
    </row>
    <row r="6" spans="1:72" x14ac:dyDescent="0.25">
      <c r="A6" t="s">
        <v>120</v>
      </c>
      <c r="B6" t="s">
        <v>120</v>
      </c>
      <c r="C6" t="s">
        <v>120</v>
      </c>
      <c r="D6" t="s">
        <v>120</v>
      </c>
      <c r="E6" t="s">
        <v>201</v>
      </c>
      <c r="F6" t="s">
        <v>201</v>
      </c>
      <c r="G6" t="s">
        <v>202</v>
      </c>
      <c r="H6" t="s">
        <v>203</v>
      </c>
      <c r="I6" t="s">
        <v>204</v>
      </c>
      <c r="J6" t="s">
        <v>204</v>
      </c>
      <c r="K6" t="s">
        <v>205</v>
      </c>
      <c r="L6" t="s">
        <v>205</v>
      </c>
      <c r="M6" t="s">
        <v>195</v>
      </c>
      <c r="N6" t="s">
        <v>195</v>
      </c>
      <c r="O6" t="s">
        <v>196</v>
      </c>
      <c r="P6" t="s">
        <v>206</v>
      </c>
      <c r="Q6" t="s">
        <v>203</v>
      </c>
      <c r="R6" t="s">
        <v>203</v>
      </c>
      <c r="S6" t="s">
        <v>208</v>
      </c>
      <c r="T6" t="s">
        <v>209</v>
      </c>
      <c r="U6" t="s">
        <v>192</v>
      </c>
      <c r="V6" t="s">
        <v>192</v>
      </c>
      <c r="Y6" t="s">
        <v>207</v>
      </c>
      <c r="Z6" t="s">
        <v>207</v>
      </c>
      <c r="AA6" t="s">
        <v>251</v>
      </c>
      <c r="AB6" t="s">
        <v>253</v>
      </c>
      <c r="AC6" t="s">
        <v>254</v>
      </c>
      <c r="AD6" t="s">
        <v>251</v>
      </c>
      <c r="AF6" t="s">
        <v>243</v>
      </c>
      <c r="AG6" t="s">
        <v>242</v>
      </c>
      <c r="AH6" t="s">
        <v>254</v>
      </c>
      <c r="AJ6" t="s">
        <v>243</v>
      </c>
      <c r="AL6" t="s">
        <v>201</v>
      </c>
      <c r="AM6" t="s">
        <v>201</v>
      </c>
      <c r="AN6" t="s">
        <v>202</v>
      </c>
      <c r="AO6" t="s">
        <v>203</v>
      </c>
      <c r="AP6" t="s">
        <v>195</v>
      </c>
      <c r="AQ6" t="s">
        <v>195</v>
      </c>
      <c r="AR6" t="s">
        <v>208</v>
      </c>
      <c r="AS6" t="s">
        <v>209</v>
      </c>
      <c r="AV6" t="s">
        <v>270</v>
      </c>
      <c r="AW6" t="s">
        <v>287</v>
      </c>
      <c r="AZ6" t="s">
        <v>308</v>
      </c>
      <c r="BB6" t="e" cm="1">
        <f t="array" ref="BB6">INDEX(Lots!$BB$2:$BI$4,,MATCH(O11,Lots!$BB$1:$BI$1,0))</f>
        <v>#N/A</v>
      </c>
    </row>
    <row r="7" spans="1:72" x14ac:dyDescent="0.25">
      <c r="A7" t="s">
        <v>25</v>
      </c>
      <c r="B7" t="s">
        <v>25</v>
      </c>
      <c r="C7" t="s">
        <v>25</v>
      </c>
      <c r="D7" t="s">
        <v>25</v>
      </c>
      <c r="E7" t="s">
        <v>210</v>
      </c>
      <c r="F7" t="s">
        <v>210</v>
      </c>
      <c r="G7" t="s">
        <v>211</v>
      </c>
      <c r="H7" t="s">
        <v>211</v>
      </c>
      <c r="I7" t="s">
        <v>212</v>
      </c>
      <c r="J7" t="s">
        <v>212</v>
      </c>
      <c r="K7" t="s">
        <v>213</v>
      </c>
      <c r="L7" t="s">
        <v>213</v>
      </c>
      <c r="M7" t="s">
        <v>202</v>
      </c>
      <c r="N7" t="s">
        <v>196</v>
      </c>
      <c r="O7" t="s">
        <v>115</v>
      </c>
      <c r="P7" t="s">
        <v>115</v>
      </c>
      <c r="Q7" t="s">
        <v>214</v>
      </c>
      <c r="R7" t="s">
        <v>214</v>
      </c>
      <c r="S7" t="s">
        <v>122</v>
      </c>
      <c r="T7" t="s">
        <v>122</v>
      </c>
      <c r="U7" t="s">
        <v>196</v>
      </c>
      <c r="V7" t="s">
        <v>196</v>
      </c>
      <c r="Y7" t="s">
        <v>191</v>
      </c>
      <c r="Z7" t="s">
        <v>191</v>
      </c>
      <c r="AA7" t="s">
        <v>254</v>
      </c>
      <c r="AB7" t="s">
        <v>255</v>
      </c>
      <c r="AC7" t="s">
        <v>256</v>
      </c>
      <c r="AD7" t="s">
        <v>254</v>
      </c>
      <c r="AF7" t="s">
        <v>257</v>
      </c>
      <c r="AH7" t="s">
        <v>258</v>
      </c>
      <c r="AJ7" t="s">
        <v>257</v>
      </c>
      <c r="AL7" t="s">
        <v>210</v>
      </c>
      <c r="AM7" t="s">
        <v>210</v>
      </c>
      <c r="AN7" t="s">
        <v>211</v>
      </c>
      <c r="AO7" t="s">
        <v>211</v>
      </c>
      <c r="AP7" t="s">
        <v>202</v>
      </c>
      <c r="AQ7" t="s">
        <v>196</v>
      </c>
      <c r="AR7" t="s">
        <v>122</v>
      </c>
      <c r="AS7" t="s">
        <v>122</v>
      </c>
      <c r="AV7" t="s">
        <v>271</v>
      </c>
      <c r="AW7" t="s">
        <v>288</v>
      </c>
    </row>
    <row r="8" spans="1:72" x14ac:dyDescent="0.25">
      <c r="A8" t="s">
        <v>195</v>
      </c>
      <c r="B8" t="s">
        <v>195</v>
      </c>
      <c r="C8" t="s">
        <v>195</v>
      </c>
      <c r="D8" t="s">
        <v>195</v>
      </c>
      <c r="E8" t="s">
        <v>215</v>
      </c>
      <c r="F8" t="s">
        <v>215</v>
      </c>
      <c r="G8" t="s">
        <v>216</v>
      </c>
      <c r="H8" t="s">
        <v>216</v>
      </c>
      <c r="I8" t="s">
        <v>217</v>
      </c>
      <c r="J8" t="s">
        <v>217</v>
      </c>
      <c r="K8" t="s">
        <v>218</v>
      </c>
      <c r="L8" t="s">
        <v>218</v>
      </c>
      <c r="M8" t="s">
        <v>219</v>
      </c>
      <c r="N8" t="s">
        <v>219</v>
      </c>
      <c r="O8" t="s">
        <v>220</v>
      </c>
      <c r="P8" t="s">
        <v>220</v>
      </c>
      <c r="Q8" t="s">
        <v>26</v>
      </c>
      <c r="R8" t="s">
        <v>26</v>
      </c>
      <c r="Y8" t="s">
        <v>26</v>
      </c>
      <c r="Z8" t="s">
        <v>26</v>
      </c>
      <c r="AA8" t="s">
        <v>259</v>
      </c>
      <c r="AB8" t="s">
        <v>243</v>
      </c>
      <c r="AC8" t="s">
        <v>259</v>
      </c>
      <c r="AD8" t="s">
        <v>256</v>
      </c>
      <c r="AF8" t="s">
        <v>250</v>
      </c>
      <c r="AH8" t="s">
        <v>257</v>
      </c>
      <c r="AJ8" t="s">
        <v>250</v>
      </c>
      <c r="AL8" t="s">
        <v>215</v>
      </c>
      <c r="AM8" t="s">
        <v>215</v>
      </c>
      <c r="AN8" t="s">
        <v>216</v>
      </c>
      <c r="AO8" t="s">
        <v>216</v>
      </c>
      <c r="AP8" t="s">
        <v>219</v>
      </c>
      <c r="AQ8" t="s">
        <v>219</v>
      </c>
      <c r="AV8" t="s">
        <v>272</v>
      </c>
    </row>
    <row r="9" spans="1:72" x14ac:dyDescent="0.25">
      <c r="A9" t="s">
        <v>221</v>
      </c>
      <c r="B9" t="s">
        <v>221</v>
      </c>
      <c r="C9" t="s">
        <v>121</v>
      </c>
      <c r="D9" t="s">
        <v>121</v>
      </c>
      <c r="E9" t="s">
        <v>26</v>
      </c>
      <c r="F9" t="s">
        <v>26</v>
      </c>
      <c r="G9" t="s">
        <v>222</v>
      </c>
      <c r="H9" t="s">
        <v>222</v>
      </c>
      <c r="I9" t="s">
        <v>218</v>
      </c>
      <c r="J9" t="s">
        <v>218</v>
      </c>
      <c r="K9" t="s">
        <v>187</v>
      </c>
      <c r="L9" t="s">
        <v>187</v>
      </c>
      <c r="M9" t="s">
        <v>216</v>
      </c>
      <c r="N9" t="s">
        <v>216</v>
      </c>
      <c r="O9" t="s">
        <v>222</v>
      </c>
      <c r="P9" t="s">
        <v>222</v>
      </c>
      <c r="Q9" t="s">
        <v>216</v>
      </c>
      <c r="R9" t="s">
        <v>216</v>
      </c>
      <c r="Y9" t="s">
        <v>27</v>
      </c>
      <c r="Z9" t="s">
        <v>27</v>
      </c>
      <c r="AA9" t="s">
        <v>253</v>
      </c>
      <c r="AB9" t="s">
        <v>250</v>
      </c>
      <c r="AC9" t="s">
        <v>133</v>
      </c>
      <c r="AD9" t="s">
        <v>133</v>
      </c>
      <c r="AF9" t="s">
        <v>242</v>
      </c>
      <c r="AH9" t="s">
        <v>242</v>
      </c>
      <c r="AL9" t="s">
        <v>26</v>
      </c>
      <c r="AM9" t="s">
        <v>26</v>
      </c>
      <c r="AN9" t="s">
        <v>222</v>
      </c>
      <c r="AO9" t="s">
        <v>222</v>
      </c>
      <c r="AP9" t="s">
        <v>216</v>
      </c>
      <c r="AQ9" t="s">
        <v>216</v>
      </c>
      <c r="AV9" t="s">
        <v>273</v>
      </c>
      <c r="BB9" t="e" cm="1">
        <f t="array" ref="BB9">INDEX(Lots!$AL$2:$AS$9,,MATCH(O11,Lots!$AL$1:$AS$1,0))</f>
        <v>#N/A</v>
      </c>
    </row>
    <row r="10" spans="1:72" x14ac:dyDescent="0.25">
      <c r="A10" t="s">
        <v>121</v>
      </c>
      <c r="B10" t="s">
        <v>121</v>
      </c>
      <c r="C10" t="s">
        <v>196</v>
      </c>
      <c r="D10" t="s">
        <v>196</v>
      </c>
      <c r="I10" t="s">
        <v>187</v>
      </c>
      <c r="J10" t="s">
        <v>187</v>
      </c>
      <c r="K10" t="s">
        <v>223</v>
      </c>
      <c r="L10" t="s">
        <v>223</v>
      </c>
      <c r="AA10" t="s">
        <v>258</v>
      </c>
      <c r="AB10" t="s">
        <v>242</v>
      </c>
      <c r="AC10" t="s">
        <v>258</v>
      </c>
      <c r="AD10" t="s">
        <v>249</v>
      </c>
      <c r="AH10" t="s">
        <v>248</v>
      </c>
      <c r="AV10" t="s">
        <v>275</v>
      </c>
    </row>
    <row r="11" spans="1:72" x14ac:dyDescent="0.25">
      <c r="A11" t="s">
        <v>196</v>
      </c>
      <c r="B11" t="s">
        <v>196</v>
      </c>
      <c r="C11" t="s">
        <v>203</v>
      </c>
      <c r="D11" t="s">
        <v>203</v>
      </c>
      <c r="I11" t="s">
        <v>224</v>
      </c>
      <c r="J11" t="s">
        <v>224</v>
      </c>
      <c r="K11" t="s">
        <v>225</v>
      </c>
      <c r="L11" t="s">
        <v>225</v>
      </c>
      <c r="AA11" t="s">
        <v>255</v>
      </c>
      <c r="AC11" t="s">
        <v>249</v>
      </c>
      <c r="AD11" t="s">
        <v>241</v>
      </c>
      <c r="AV11" t="s">
        <v>277</v>
      </c>
    </row>
    <row r="12" spans="1:72" x14ac:dyDescent="0.25">
      <c r="A12" t="s">
        <v>203</v>
      </c>
      <c r="B12" t="s">
        <v>203</v>
      </c>
      <c r="C12" t="s">
        <v>188</v>
      </c>
      <c r="D12" t="s">
        <v>188</v>
      </c>
      <c r="AA12" t="s">
        <v>249</v>
      </c>
      <c r="AC12" t="s">
        <v>260</v>
      </c>
      <c r="AD12" t="s">
        <v>246</v>
      </c>
      <c r="AV12" t="s">
        <v>278</v>
      </c>
    </row>
    <row r="13" spans="1:72" x14ac:dyDescent="0.25">
      <c r="A13" t="s">
        <v>115</v>
      </c>
      <c r="B13" t="s">
        <v>115</v>
      </c>
      <c r="C13" t="s">
        <v>115</v>
      </c>
      <c r="D13" t="s">
        <v>115</v>
      </c>
      <c r="AA13" t="s">
        <v>243</v>
      </c>
      <c r="AC13" t="s">
        <v>252</v>
      </c>
      <c r="AD13" t="s">
        <v>261</v>
      </c>
    </row>
    <row r="14" spans="1:72" x14ac:dyDescent="0.25">
      <c r="A14" t="s">
        <v>211</v>
      </c>
      <c r="B14" t="s">
        <v>211</v>
      </c>
      <c r="C14" t="s">
        <v>211</v>
      </c>
      <c r="D14" t="s">
        <v>211</v>
      </c>
      <c r="AA14" t="s">
        <v>262</v>
      </c>
      <c r="AC14" t="s">
        <v>243</v>
      </c>
      <c r="AD14" t="s">
        <v>243</v>
      </c>
    </row>
    <row r="15" spans="1:72" x14ac:dyDescent="0.25">
      <c r="A15" t="s">
        <v>216</v>
      </c>
      <c r="B15" t="s">
        <v>216</v>
      </c>
      <c r="C15" t="s">
        <v>216</v>
      </c>
      <c r="D15" t="s">
        <v>216</v>
      </c>
      <c r="AA15" t="s">
        <v>257</v>
      </c>
      <c r="AC15" t="s">
        <v>257</v>
      </c>
      <c r="AD15" t="s">
        <v>257</v>
      </c>
    </row>
    <row r="16" spans="1:72" x14ac:dyDescent="0.25">
      <c r="A16" t="s">
        <v>222</v>
      </c>
      <c r="B16" t="s">
        <v>222</v>
      </c>
      <c r="C16" t="s">
        <v>222</v>
      </c>
      <c r="D16" t="s">
        <v>222</v>
      </c>
      <c r="AA16" t="s">
        <v>263</v>
      </c>
      <c r="AC16" t="s">
        <v>263</v>
      </c>
      <c r="AD16" t="s">
        <v>263</v>
      </c>
      <c r="AU16" s="3" t="s">
        <v>145</v>
      </c>
      <c r="AV16" s="3" t="s">
        <v>146</v>
      </c>
      <c r="AW16" s="3" t="s">
        <v>147</v>
      </c>
      <c r="AX16" s="3" t="s">
        <v>148</v>
      </c>
      <c r="AY16" s="3" t="s">
        <v>149</v>
      </c>
      <c r="AZ16" s="3" t="s">
        <v>150</v>
      </c>
      <c r="BA16" s="3" t="s">
        <v>151</v>
      </c>
      <c r="BB16" s="3" t="s">
        <v>152</v>
      </c>
      <c r="BC16" s="3" t="s">
        <v>153</v>
      </c>
      <c r="BD16" s="3" t="s">
        <v>154</v>
      </c>
      <c r="BE16" s="3" t="s">
        <v>155</v>
      </c>
      <c r="BF16" s="3" t="s">
        <v>156</v>
      </c>
      <c r="BG16" s="3" t="s">
        <v>157</v>
      </c>
      <c r="BH16" s="3" t="s">
        <v>158</v>
      </c>
      <c r="BI16" s="3" t="s">
        <v>159</v>
      </c>
      <c r="BJ16" s="3" t="s">
        <v>160</v>
      </c>
      <c r="BK16" s="3" t="s">
        <v>161</v>
      </c>
      <c r="BL16" s="3" t="s">
        <v>162</v>
      </c>
      <c r="BM16" s="3" t="s">
        <v>167</v>
      </c>
      <c r="BN16" s="3" t="s">
        <v>168</v>
      </c>
      <c r="BO16" s="3" t="s">
        <v>169</v>
      </c>
      <c r="BP16" s="3" t="s">
        <v>170</v>
      </c>
      <c r="BQ16" s="3" t="s">
        <v>163</v>
      </c>
      <c r="BR16" s="3" t="s">
        <v>164</v>
      </c>
      <c r="BS16" s="3" t="s">
        <v>165</v>
      </c>
      <c r="BT16" s="3" t="s">
        <v>166</v>
      </c>
    </row>
    <row r="17" spans="27:72" x14ac:dyDescent="0.25">
      <c r="AA17" t="s">
        <v>250</v>
      </c>
      <c r="AC17" t="s">
        <v>250</v>
      </c>
      <c r="AD17" t="s">
        <v>250</v>
      </c>
      <c r="AU17" t="s">
        <v>345</v>
      </c>
      <c r="AV17" t="s">
        <v>345</v>
      </c>
      <c r="AW17" t="s">
        <v>279</v>
      </c>
      <c r="AX17" t="s">
        <v>279</v>
      </c>
      <c r="AY17" t="s">
        <v>345</v>
      </c>
      <c r="AZ17" t="s">
        <v>345</v>
      </c>
      <c r="BA17" t="s">
        <v>345</v>
      </c>
      <c r="BB17" t="s">
        <v>345</v>
      </c>
      <c r="BC17" t="s">
        <v>269</v>
      </c>
      <c r="BD17" t="s">
        <v>269</v>
      </c>
      <c r="BE17" t="s">
        <v>269</v>
      </c>
      <c r="BF17" t="s">
        <v>269</v>
      </c>
      <c r="BG17" t="s">
        <v>275</v>
      </c>
      <c r="BH17" t="s">
        <v>275</v>
      </c>
      <c r="BI17" t="s">
        <v>345</v>
      </c>
      <c r="BJ17" t="s">
        <v>345</v>
      </c>
      <c r="BK17" t="s">
        <v>277</v>
      </c>
      <c r="BL17" t="s">
        <v>277</v>
      </c>
      <c r="BM17" t="s">
        <v>345</v>
      </c>
      <c r="BN17" t="s">
        <v>345</v>
      </c>
      <c r="BO17" t="s">
        <v>293</v>
      </c>
      <c r="BP17" t="s">
        <v>293</v>
      </c>
      <c r="BQ17" t="s">
        <v>284</v>
      </c>
      <c r="BR17" t="s">
        <v>284</v>
      </c>
      <c r="BS17" t="s">
        <v>286</v>
      </c>
      <c r="BT17" t="s">
        <v>286</v>
      </c>
    </row>
    <row r="18" spans="27:72" x14ac:dyDescent="0.25">
      <c r="AA18" t="s">
        <v>242</v>
      </c>
      <c r="AC18" t="s">
        <v>242</v>
      </c>
      <c r="AD18" t="s">
        <v>242</v>
      </c>
      <c r="AW18" t="s">
        <v>274</v>
      </c>
      <c r="AX18" t="s">
        <v>274</v>
      </c>
      <c r="BC18" t="s">
        <v>270</v>
      </c>
      <c r="BD18" t="s">
        <v>270</v>
      </c>
      <c r="BE18" t="s">
        <v>270</v>
      </c>
      <c r="BF18" t="s">
        <v>270</v>
      </c>
      <c r="BK18" t="s">
        <v>278</v>
      </c>
      <c r="BL18" t="s">
        <v>278</v>
      </c>
      <c r="BM18" s="120"/>
      <c r="BN18" s="120"/>
      <c r="BO18" t="s">
        <v>294</v>
      </c>
      <c r="BP18" t="s">
        <v>294</v>
      </c>
      <c r="BQ18" t="s">
        <v>285</v>
      </c>
      <c r="BR18" t="s">
        <v>285</v>
      </c>
      <c r="BS18" t="s">
        <v>287</v>
      </c>
      <c r="BT18" t="s">
        <v>287</v>
      </c>
    </row>
    <row r="19" spans="27:72" x14ac:dyDescent="0.25">
      <c r="AA19" t="s">
        <v>264</v>
      </c>
      <c r="AC19" t="s">
        <v>264</v>
      </c>
      <c r="AD19" t="s">
        <v>264</v>
      </c>
      <c r="BC19" t="s">
        <v>271</v>
      </c>
      <c r="BD19" t="s">
        <v>271</v>
      </c>
      <c r="BE19" t="s">
        <v>271</v>
      </c>
      <c r="BF19" t="s">
        <v>271</v>
      </c>
      <c r="BO19" t="s">
        <v>295</v>
      </c>
      <c r="BP19" t="s">
        <v>295</v>
      </c>
      <c r="BQ19" t="s">
        <v>283</v>
      </c>
      <c r="BR19" t="s">
        <v>283</v>
      </c>
      <c r="BS19" t="s">
        <v>288</v>
      </c>
      <c r="BT19" t="s">
        <v>288</v>
      </c>
    </row>
    <row r="20" spans="27:72" x14ac:dyDescent="0.25">
      <c r="AA20" t="s">
        <v>265</v>
      </c>
      <c r="AC20" t="s">
        <v>265</v>
      </c>
      <c r="AD20" t="s">
        <v>265</v>
      </c>
      <c r="BC20" t="s">
        <v>272</v>
      </c>
      <c r="BD20" t="s">
        <v>272</v>
      </c>
      <c r="BE20" t="s">
        <v>272</v>
      </c>
      <c r="BF20" t="s">
        <v>272</v>
      </c>
    </row>
    <row r="21" spans="27:72" x14ac:dyDescent="0.25">
      <c r="AA21" t="s">
        <v>266</v>
      </c>
      <c r="AC21" t="s">
        <v>267</v>
      </c>
      <c r="AD21" t="s">
        <v>266</v>
      </c>
      <c r="BC21" t="s">
        <v>273</v>
      </c>
      <c r="BD21" t="s">
        <v>273</v>
      </c>
      <c r="BE21" t="s">
        <v>273</v>
      </c>
      <c r="BF21" t="s">
        <v>273</v>
      </c>
    </row>
    <row r="24" spans="27:72" x14ac:dyDescent="0.25">
      <c r="AT24" t="e" cm="1">
        <f t="array" ref="AT24">INDEX($AU$17:$BT$21,,MATCH('SVT Calculator'!D11,$AU$16:$BT$16,0))</f>
        <v>#N/A</v>
      </c>
    </row>
  </sheetData>
  <sheetProtection algorithmName="SHA-512" hashValue="bN1wnaVMI57xmhpwzj72nAMSpCSeKT3/mIqTx8/f/EcvtBV1SZba+1OrKqEkAfgYLdeb9d0qwzqnLaxtj8yz7w==" saltValue="Fet+zXL2yUMaKxib8BQ8O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2:L34"/>
  <sheetViews>
    <sheetView showGridLines="0" showRowColHeaders="0" zoomScaleNormal="100" workbookViewId="0">
      <selection activeCell="F24" sqref="F24"/>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7" width="36" customWidth="1"/>
    <col min="8" max="8" width="29.140625" customWidth="1"/>
    <col min="9" max="9" width="15.28515625" customWidth="1"/>
    <col min="10" max="11" width="16.42578125" customWidth="1"/>
    <col min="12" max="12" width="28.85546875" customWidth="1"/>
    <col min="13" max="13" width="18.28515625" customWidth="1"/>
  </cols>
  <sheetData>
    <row r="2" spans="1:12" ht="26.25" x14ac:dyDescent="0.4">
      <c r="A2" s="48">
        <f>'SVT Calculator'!C13</f>
        <v>0</v>
      </c>
    </row>
    <row r="3" spans="1:12" ht="29.25" customHeight="1" x14ac:dyDescent="0.25">
      <c r="A3" s="99">
        <f>'SVT Calculator'!C15</f>
        <v>0</v>
      </c>
    </row>
    <row r="4" spans="1:12" ht="29.25" customHeight="1" x14ac:dyDescent="0.25">
      <c r="A4" s="55">
        <f>'SVT Calculator'!C11</f>
        <v>0</v>
      </c>
    </row>
    <row r="5" spans="1:12" ht="50.25" customHeight="1" x14ac:dyDescent="0.25">
      <c r="A5" s="91">
        <f>'SVT Calculator'!C3</f>
        <v>0</v>
      </c>
      <c r="B5" s="61" t="s">
        <v>100</v>
      </c>
      <c r="C5" s="61" t="s">
        <v>101</v>
      </c>
      <c r="D5" s="61" t="s">
        <v>102</v>
      </c>
      <c r="E5" s="61" t="s">
        <v>103</v>
      </c>
      <c r="F5" s="61" t="s">
        <v>104</v>
      </c>
      <c r="G5" s="61" t="s">
        <v>105</v>
      </c>
      <c r="H5" s="61" t="s">
        <v>106</v>
      </c>
      <c r="I5" s="61" t="s">
        <v>107</v>
      </c>
      <c r="J5" s="61" t="s">
        <v>108</v>
      </c>
      <c r="K5" s="61" t="s">
        <v>109</v>
      </c>
      <c r="L5" s="61" t="s">
        <v>110</v>
      </c>
    </row>
    <row r="6" spans="1:12" ht="24.75" customHeight="1" x14ac:dyDescent="0.25">
      <c r="A6" s="56" t="s">
        <v>30</v>
      </c>
      <c r="B6" s="27">
        <f>'SVT Calculator'!C16</f>
        <v>0</v>
      </c>
      <c r="C6" s="57">
        <f>'Social Value Proxies'!C11</f>
        <v>0</v>
      </c>
      <c r="D6" s="65"/>
      <c r="E6" s="57">
        <f>D6*'Social Value Proxies'!U11</f>
        <v>0</v>
      </c>
      <c r="F6" s="68"/>
      <c r="G6" s="68"/>
      <c r="H6" s="68"/>
      <c r="I6" s="68"/>
      <c r="J6" s="68"/>
      <c r="K6" s="87"/>
      <c r="L6" s="68"/>
    </row>
    <row r="7" spans="1:12" ht="24.75" customHeight="1" x14ac:dyDescent="0.25">
      <c r="A7" s="56" t="s">
        <v>34</v>
      </c>
      <c r="B7" s="27">
        <f>'SVT Calculator'!C17</f>
        <v>0</v>
      </c>
      <c r="C7" s="57">
        <f>'Social Value Proxies'!C12</f>
        <v>0</v>
      </c>
      <c r="D7" s="65"/>
      <c r="E7" s="57">
        <f>D7*'Social Value Proxies'!U12</f>
        <v>0</v>
      </c>
      <c r="F7" s="68"/>
      <c r="G7" s="68"/>
      <c r="H7" s="68"/>
      <c r="I7" s="68"/>
      <c r="J7" s="68"/>
      <c r="K7" s="87"/>
      <c r="L7" s="68"/>
    </row>
    <row r="8" spans="1:12" ht="24.75" customHeight="1" x14ac:dyDescent="0.25">
      <c r="A8" s="56" t="s">
        <v>46</v>
      </c>
      <c r="B8" s="27">
        <f>'SVT Calculator'!C18</f>
        <v>0</v>
      </c>
      <c r="C8" s="57">
        <f>'Social Value Proxies'!C13</f>
        <v>0</v>
      </c>
      <c r="D8" s="65"/>
      <c r="E8" s="57">
        <f>D8*'Social Value Proxies'!U13</f>
        <v>0</v>
      </c>
      <c r="F8" s="68"/>
      <c r="G8" s="68"/>
      <c r="H8" s="68"/>
      <c r="I8" s="68"/>
      <c r="J8" s="68"/>
      <c r="K8" s="87"/>
      <c r="L8" s="68"/>
    </row>
    <row r="9" spans="1:12" ht="24.75" customHeight="1" x14ac:dyDescent="0.25">
      <c r="A9" s="56" t="s">
        <v>45</v>
      </c>
      <c r="B9" s="58">
        <f>'SVT Calculator'!C19</f>
        <v>0</v>
      </c>
      <c r="C9" s="57">
        <f>'Social Value Proxies'!C14</f>
        <v>0</v>
      </c>
      <c r="D9" s="66"/>
      <c r="E9" s="57">
        <f>D9*'Social Value Proxies'!U14</f>
        <v>0</v>
      </c>
      <c r="F9" s="68"/>
      <c r="G9" s="68"/>
      <c r="H9" s="68"/>
      <c r="I9" s="68"/>
      <c r="J9" s="68"/>
      <c r="K9" s="87"/>
      <c r="L9" s="68"/>
    </row>
    <row r="10" spans="1:12" ht="24.75" customHeight="1" x14ac:dyDescent="0.25">
      <c r="A10" s="56" t="s">
        <v>55</v>
      </c>
      <c r="B10" s="58">
        <f>'SVT Calculator'!C20</f>
        <v>0</v>
      </c>
      <c r="C10" s="57">
        <f>'Social Value Proxies'!C15</f>
        <v>0</v>
      </c>
      <c r="D10" s="66"/>
      <c r="E10" s="57">
        <f>D10*'Social Value Proxies'!U15</f>
        <v>0</v>
      </c>
      <c r="F10" s="68"/>
      <c r="G10" s="68"/>
      <c r="H10" s="68"/>
      <c r="I10" s="68"/>
      <c r="J10" s="68"/>
      <c r="K10" s="87"/>
      <c r="L10" s="68"/>
    </row>
    <row r="11" spans="1:12" ht="24.75" customHeight="1" x14ac:dyDescent="0.25">
      <c r="A11" s="56" t="s">
        <v>130</v>
      </c>
      <c r="B11" s="58">
        <f>'SVT Calculator'!C21</f>
        <v>0</v>
      </c>
      <c r="C11" s="57">
        <f>'Social Value Proxies'!C16</f>
        <v>0</v>
      </c>
      <c r="D11" s="67"/>
      <c r="E11" s="57">
        <f>D11*'Social Value Proxies'!U16</f>
        <v>0</v>
      </c>
      <c r="F11" s="68"/>
      <c r="G11" s="68"/>
      <c r="H11" s="68"/>
      <c r="I11" s="68"/>
      <c r="J11" s="68"/>
      <c r="K11" s="87"/>
      <c r="L11" s="68"/>
    </row>
    <row r="12" spans="1:12" ht="24.75" customHeight="1" x14ac:dyDescent="0.25">
      <c r="A12" s="56" t="s">
        <v>131</v>
      </c>
      <c r="B12" s="27">
        <f>'SVT Calculator'!C22</f>
        <v>0</v>
      </c>
      <c r="C12" s="57">
        <f>'Social Value Proxies'!C17</f>
        <v>0</v>
      </c>
      <c r="D12" s="65"/>
      <c r="E12" s="57">
        <f>D12*'Social Value Proxies'!U17</f>
        <v>0</v>
      </c>
      <c r="F12" s="68"/>
      <c r="G12" s="68"/>
      <c r="H12" s="68"/>
      <c r="I12" s="68"/>
      <c r="J12" s="68"/>
      <c r="K12" s="87"/>
      <c r="L12" s="68"/>
    </row>
    <row r="13" spans="1:12" ht="24.75" customHeight="1" x14ac:dyDescent="0.25">
      <c r="A13" s="56" t="s">
        <v>53</v>
      </c>
      <c r="B13" s="27">
        <f>'SVT Calculator'!C23</f>
        <v>0</v>
      </c>
      <c r="C13" s="57">
        <f>'Social Value Proxies'!C18</f>
        <v>0</v>
      </c>
      <c r="D13" s="65"/>
      <c r="E13" s="57">
        <f>D13*'Social Value Proxies'!U18</f>
        <v>0</v>
      </c>
      <c r="F13" s="68"/>
      <c r="G13" s="68"/>
      <c r="H13" s="68"/>
      <c r="I13" s="68"/>
      <c r="J13" s="68"/>
      <c r="K13" s="87"/>
      <c r="L13" s="68"/>
    </row>
    <row r="14" spans="1:12" ht="24.75" customHeight="1" x14ac:dyDescent="0.25">
      <c r="A14" s="56" t="s">
        <v>129</v>
      </c>
      <c r="B14" s="27">
        <f>'SVT Calculator'!C24</f>
        <v>0</v>
      </c>
      <c r="C14" s="57">
        <f>'Social Value Proxies'!C19</f>
        <v>0</v>
      </c>
      <c r="D14" s="65"/>
      <c r="E14" s="57">
        <f>D14*'Social Value Proxies'!U19</f>
        <v>0</v>
      </c>
      <c r="F14" s="68"/>
      <c r="G14" s="68"/>
      <c r="H14" s="68"/>
      <c r="I14" s="68"/>
      <c r="J14" s="68"/>
      <c r="K14" s="87"/>
      <c r="L14" s="68"/>
    </row>
    <row r="15" spans="1:12" ht="24.75" customHeight="1" x14ac:dyDescent="0.25">
      <c r="A15" s="56" t="s">
        <v>56</v>
      </c>
      <c r="B15" s="27">
        <f>'SVT Calculator'!C25</f>
        <v>0</v>
      </c>
      <c r="C15" s="57">
        <f>'Social Value Proxies'!C20</f>
        <v>0</v>
      </c>
      <c r="D15" s="65"/>
      <c r="E15" s="57">
        <f>D15*'Social Value Proxies'!U20</f>
        <v>0</v>
      </c>
      <c r="F15" s="68"/>
      <c r="G15" s="68"/>
      <c r="H15" s="68"/>
      <c r="I15" s="68"/>
      <c r="J15" s="68"/>
      <c r="K15" s="87"/>
      <c r="L15" s="68"/>
    </row>
    <row r="16" spans="1:12" ht="24.75" customHeight="1" x14ac:dyDescent="0.25">
      <c r="A16" s="56" t="s">
        <v>54</v>
      </c>
      <c r="B16" s="27">
        <f>'SVT Calculator'!C26</f>
        <v>0</v>
      </c>
      <c r="C16" s="57">
        <f>'Social Value Proxies'!C21</f>
        <v>0</v>
      </c>
      <c r="D16" s="65"/>
      <c r="E16" s="57">
        <f>D16*'Social Value Proxies'!U21</f>
        <v>0</v>
      </c>
      <c r="F16" s="68"/>
      <c r="G16" s="68"/>
      <c r="H16" s="68"/>
      <c r="I16" s="68"/>
      <c r="J16" s="68"/>
      <c r="K16" s="87"/>
      <c r="L16" s="68"/>
    </row>
    <row r="17" spans="1:12" ht="24.75" customHeight="1" x14ac:dyDescent="0.25">
      <c r="A17" s="56" t="s">
        <v>47</v>
      </c>
      <c r="B17" s="27">
        <f>'SVT Calculator'!C27</f>
        <v>0</v>
      </c>
      <c r="C17" s="57">
        <f>'Social Value Proxies'!C22</f>
        <v>0</v>
      </c>
      <c r="D17" s="65"/>
      <c r="E17" s="57">
        <f>D17*'Social Value Proxies'!U22</f>
        <v>0</v>
      </c>
      <c r="F17" s="68"/>
      <c r="G17" s="68"/>
      <c r="H17" s="68"/>
      <c r="I17" s="68"/>
      <c r="J17" s="68"/>
      <c r="K17" s="87"/>
      <c r="L17" s="68"/>
    </row>
    <row r="18" spans="1:12" x14ac:dyDescent="0.25">
      <c r="A18" s="84" t="s">
        <v>75</v>
      </c>
      <c r="B18" s="69"/>
      <c r="C18" s="76">
        <f>'Social Value Proxies'!C23</f>
        <v>0</v>
      </c>
      <c r="D18" s="71"/>
      <c r="E18" s="78">
        <f>SUM(E6:E17)</f>
        <v>0</v>
      </c>
      <c r="F18" s="72"/>
      <c r="G18" s="72"/>
      <c r="H18" s="72"/>
      <c r="I18" s="72"/>
      <c r="J18" s="72"/>
      <c r="K18" s="72"/>
      <c r="L18" s="72"/>
    </row>
    <row r="19" spans="1:12" x14ac:dyDescent="0.25">
      <c r="A19" s="85" t="s">
        <v>78</v>
      </c>
      <c r="B19" s="70"/>
      <c r="C19" s="79" t="str">
        <f>'Social Value Proxies'!C24</f>
        <v/>
      </c>
      <c r="D19" s="86"/>
      <c r="E19" s="81" t="e">
        <f>E18/A3</f>
        <v>#DIV/0!</v>
      </c>
      <c r="F19" s="72"/>
      <c r="G19" s="72"/>
      <c r="H19" s="72"/>
      <c r="I19" s="72"/>
      <c r="J19" s="72"/>
      <c r="K19" s="72"/>
      <c r="L19" s="72"/>
    </row>
    <row r="22" spans="1:12" ht="15" customHeight="1" x14ac:dyDescent="0.25">
      <c r="A22" s="261" t="s">
        <v>111</v>
      </c>
      <c r="B22" s="261"/>
      <c r="C22" s="260" t="s">
        <v>112</v>
      </c>
      <c r="D22" s="260"/>
      <c r="E22" s="260"/>
    </row>
    <row r="23" spans="1:12" ht="15" customHeight="1" x14ac:dyDescent="0.25">
      <c r="A23" s="261"/>
      <c r="B23" s="261"/>
      <c r="C23" s="260"/>
      <c r="D23" s="260"/>
      <c r="E23" s="260"/>
    </row>
    <row r="24" spans="1:12" ht="15" customHeight="1" x14ac:dyDescent="0.25">
      <c r="A24" s="261"/>
      <c r="B24" s="261"/>
      <c r="C24" s="260"/>
      <c r="D24" s="260"/>
      <c r="E24" s="260"/>
    </row>
    <row r="25" spans="1:12" x14ac:dyDescent="0.25">
      <c r="A25" s="261"/>
      <c r="B25" s="261"/>
      <c r="C25" s="260"/>
      <c r="D25" s="260"/>
      <c r="E25" s="260"/>
    </row>
    <row r="26" spans="1:12" x14ac:dyDescent="0.25">
      <c r="A26" s="261"/>
      <c r="B26" s="261"/>
      <c r="C26" s="260"/>
      <c r="D26" s="260"/>
      <c r="E26" s="260"/>
    </row>
    <row r="27" spans="1:12" x14ac:dyDescent="0.25">
      <c r="A27" s="261"/>
      <c r="B27" s="261"/>
      <c r="C27" s="260"/>
      <c r="D27" s="260"/>
      <c r="E27" s="260"/>
    </row>
    <row r="28" spans="1:12" x14ac:dyDescent="0.25">
      <c r="A28" s="261"/>
      <c r="B28" s="261"/>
      <c r="C28" s="260"/>
      <c r="D28" s="260"/>
      <c r="E28" s="260"/>
    </row>
    <row r="29" spans="1:12" x14ac:dyDescent="0.25">
      <c r="A29" s="261"/>
      <c r="B29" s="261"/>
      <c r="C29" s="260"/>
      <c r="D29" s="260"/>
      <c r="E29" s="260"/>
    </row>
    <row r="30" spans="1:12" x14ac:dyDescent="0.25">
      <c r="A30" s="93"/>
      <c r="C30" s="260"/>
      <c r="D30" s="260"/>
      <c r="E30" s="260"/>
    </row>
    <row r="31" spans="1:12" ht="42.75" customHeight="1" x14ac:dyDescent="0.25">
      <c r="A31" t="s">
        <v>79</v>
      </c>
      <c r="C31" s="260"/>
      <c r="D31" s="260"/>
      <c r="E31" s="260"/>
    </row>
    <row r="32" spans="1:12" x14ac:dyDescent="0.25">
      <c r="A32" s="88" t="s">
        <v>80</v>
      </c>
    </row>
    <row r="33" spans="1:1" ht="105" x14ac:dyDescent="0.25">
      <c r="A33" s="89" t="s">
        <v>81</v>
      </c>
    </row>
    <row r="34" spans="1:1" x14ac:dyDescent="0.25">
      <c r="A34" s="90" t="s">
        <v>82</v>
      </c>
    </row>
  </sheetData>
  <sheetProtection algorithmName="SHA-512" hashValue="mA6CSULOoOTdHbJyfizioYG4PDjN6u1XCFZN4pk4X3GOaqhw2xjlwjfF5LT2sOB4dDaA2NidPDX4Pa+iJ+IyfQ==" saltValue="FyhQxQiKkzAr+KUreywqNw==" spinCount="100000" sheet="1" objects="1" scenarios="1"/>
  <mergeCells count="2">
    <mergeCell ref="C22:E31"/>
    <mergeCell ref="A22:B29"/>
  </mergeCells>
  <hyperlinks>
    <hyperlink ref="A34" r:id="rId1" xr:uid="{00000000-0004-0000-0800-000000000000}"/>
    <hyperlink ref="A32" r:id="rId2" xr:uid="{00000000-0004-0000-0800-000001000000}"/>
  </hyperlinks>
  <pageMargins left="0.7" right="0.7" top="0.75" bottom="0.75" header="0.3" footer="0.3"/>
  <pageSetup paperSize="9"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35"/>
  <sheetViews>
    <sheetView showGridLines="0" showRowColHeaders="0" workbookViewId="0">
      <selection activeCell="F6" sqref="F6"/>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8.5" customHeight="1" x14ac:dyDescent="0.25"/>
    <row r="2" spans="1:12" ht="33" customHeight="1" x14ac:dyDescent="0.4">
      <c r="A2" s="48">
        <f>'SVT Calculator'!D13</f>
        <v>0</v>
      </c>
      <c r="B2" t="s">
        <v>113</v>
      </c>
    </row>
    <row r="3" spans="1:12" ht="29.25" customHeight="1" x14ac:dyDescent="0.25">
      <c r="A3" s="100">
        <f>'SVT Calculator'!D15</f>
        <v>0</v>
      </c>
    </row>
    <row r="4" spans="1:12" ht="29.25" customHeight="1" x14ac:dyDescent="0.25">
      <c r="A4" s="55">
        <f>'SVT Calculator'!D11</f>
        <v>0</v>
      </c>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Calculator'!D17</f>
        <v>0</v>
      </c>
      <c r="C6" s="57">
        <f>'Social Value Proxies'!D12</f>
        <v>0</v>
      </c>
      <c r="D6" s="65"/>
      <c r="E6" s="57">
        <f>D6*'Social Value Proxies'!U11</f>
        <v>0</v>
      </c>
      <c r="F6" s="68"/>
      <c r="G6" s="68"/>
      <c r="H6" s="68"/>
      <c r="I6" s="68"/>
      <c r="J6" s="68"/>
      <c r="K6" s="87"/>
      <c r="L6" s="68"/>
    </row>
    <row r="7" spans="1:12" ht="24.75" customHeight="1" x14ac:dyDescent="0.25">
      <c r="A7" s="156" t="s">
        <v>46</v>
      </c>
      <c r="B7" s="27">
        <f>'SVT Calculator'!D18</f>
        <v>0</v>
      </c>
      <c r="C7" s="57">
        <f>'Social Value Proxies'!D13</f>
        <v>0</v>
      </c>
      <c r="D7" s="65"/>
      <c r="E7" s="57">
        <f>D7*'Social Value Proxies'!U12</f>
        <v>0</v>
      </c>
      <c r="F7" s="68"/>
      <c r="G7" s="68"/>
      <c r="H7" s="68"/>
      <c r="I7" s="68"/>
      <c r="J7" s="68"/>
      <c r="K7" s="87"/>
      <c r="L7" s="68"/>
    </row>
    <row r="8" spans="1:12" ht="24.75" customHeight="1" x14ac:dyDescent="0.25">
      <c r="A8" s="156" t="s">
        <v>45</v>
      </c>
      <c r="B8" s="27">
        <f>'SVT Calculator'!D19</f>
        <v>0</v>
      </c>
      <c r="C8" s="57">
        <f>'Social Value Proxies'!D14</f>
        <v>0</v>
      </c>
      <c r="D8" s="65"/>
      <c r="E8" s="57">
        <f>D8*'Social Value Proxies'!U13</f>
        <v>0</v>
      </c>
      <c r="F8" s="68"/>
      <c r="G8" s="68"/>
      <c r="H8" s="68"/>
      <c r="I8" s="68"/>
      <c r="J8" s="68"/>
      <c r="K8" s="87"/>
      <c r="L8" s="68"/>
    </row>
    <row r="9" spans="1:12" ht="24.75" customHeight="1" x14ac:dyDescent="0.25">
      <c r="A9" s="156" t="s">
        <v>55</v>
      </c>
      <c r="B9" s="27">
        <f>'SVT Calculator'!D20</f>
        <v>0</v>
      </c>
      <c r="C9" s="57">
        <f>'Social Value Proxies'!D15</f>
        <v>0</v>
      </c>
      <c r="D9" s="230"/>
      <c r="E9" s="57">
        <f>D9*'Social Value Proxies'!U14</f>
        <v>0</v>
      </c>
      <c r="F9" s="68"/>
      <c r="G9" s="68"/>
      <c r="H9" s="68"/>
      <c r="I9" s="68"/>
      <c r="J9" s="68"/>
      <c r="K9" s="87"/>
      <c r="L9" s="68"/>
    </row>
    <row r="10" spans="1:12" ht="24.75" customHeight="1" x14ac:dyDescent="0.25">
      <c r="A10" s="156" t="s">
        <v>130</v>
      </c>
      <c r="B10" s="27">
        <f>'SVT Calculator'!D21</f>
        <v>0</v>
      </c>
      <c r="C10" s="57">
        <f>'Social Value Proxies'!D16</f>
        <v>0</v>
      </c>
      <c r="D10" s="230"/>
      <c r="E10" s="57">
        <f>D10*'Social Value Proxies'!U15</f>
        <v>0</v>
      </c>
      <c r="F10" s="68"/>
      <c r="G10" s="68"/>
      <c r="H10" s="68"/>
      <c r="I10" s="68"/>
      <c r="J10" s="68"/>
      <c r="K10" s="87"/>
      <c r="L10" s="68"/>
    </row>
    <row r="11" spans="1:12" ht="24.75" customHeight="1" x14ac:dyDescent="0.25">
      <c r="A11" s="156" t="s">
        <v>131</v>
      </c>
      <c r="B11" s="27">
        <f>'SVT Calculator'!D22</f>
        <v>0</v>
      </c>
      <c r="C11" s="57">
        <f>'Social Value Proxies'!D17</f>
        <v>0</v>
      </c>
      <c r="D11" s="65"/>
      <c r="E11" s="57">
        <f>D11*'Social Value Proxies'!U16</f>
        <v>0</v>
      </c>
      <c r="F11" s="68"/>
      <c r="G11" s="68"/>
      <c r="H11" s="68"/>
      <c r="I11" s="68"/>
      <c r="J11" s="68"/>
      <c r="K11" s="87"/>
      <c r="L11" s="68"/>
    </row>
    <row r="12" spans="1:12" ht="24.75" customHeight="1" x14ac:dyDescent="0.25">
      <c r="A12" s="156" t="s">
        <v>53</v>
      </c>
      <c r="B12" s="27">
        <f>'SVT Calculator'!D23</f>
        <v>0</v>
      </c>
      <c r="C12" s="57">
        <f>'Social Value Proxies'!D18</f>
        <v>0</v>
      </c>
      <c r="D12" s="65"/>
      <c r="E12" s="57">
        <f>D12*'Social Value Proxies'!U17</f>
        <v>0</v>
      </c>
      <c r="F12" s="68"/>
      <c r="G12" s="68"/>
      <c r="H12" s="68"/>
      <c r="I12" s="68"/>
      <c r="J12" s="68"/>
      <c r="K12" s="87"/>
      <c r="L12" s="68"/>
    </row>
    <row r="13" spans="1:12" ht="24.75" customHeight="1" x14ac:dyDescent="0.25">
      <c r="A13" s="156" t="s">
        <v>129</v>
      </c>
      <c r="B13" s="27">
        <f>'SVT Calculator'!D24</f>
        <v>0</v>
      </c>
      <c r="C13" s="57">
        <f>'Social Value Proxies'!D19</f>
        <v>0</v>
      </c>
      <c r="D13" s="65"/>
      <c r="E13" s="57">
        <f>D13*'Social Value Proxies'!U18</f>
        <v>0</v>
      </c>
      <c r="F13" s="68"/>
      <c r="G13" s="68"/>
      <c r="H13" s="68"/>
      <c r="I13" s="68"/>
      <c r="J13" s="68"/>
      <c r="K13" s="87"/>
      <c r="L13" s="68"/>
    </row>
    <row r="14" spans="1:12" ht="24.75" customHeight="1" x14ac:dyDescent="0.25">
      <c r="A14" s="156" t="s">
        <v>56</v>
      </c>
      <c r="B14" s="27">
        <f>'SVT Calculator'!D25</f>
        <v>0</v>
      </c>
      <c r="C14" s="57">
        <f>'Social Value Proxies'!D20</f>
        <v>0</v>
      </c>
      <c r="D14" s="65"/>
      <c r="E14" s="57">
        <f>D14*'Social Value Proxies'!U19</f>
        <v>0</v>
      </c>
      <c r="F14" s="68"/>
      <c r="G14" s="68"/>
      <c r="H14" s="68"/>
      <c r="I14" s="68"/>
      <c r="J14" s="68"/>
      <c r="K14" s="87"/>
      <c r="L14" s="68"/>
    </row>
    <row r="15" spans="1:12" ht="24.75" customHeight="1" x14ac:dyDescent="0.25">
      <c r="A15" s="156" t="s">
        <v>54</v>
      </c>
      <c r="B15" s="27">
        <f>'SVT Calculator'!D26</f>
        <v>0</v>
      </c>
      <c r="C15" s="57">
        <f>'Social Value Proxies'!D21</f>
        <v>0</v>
      </c>
      <c r="D15" s="65"/>
      <c r="E15" s="57">
        <f>D15*'Social Value Proxies'!U20</f>
        <v>0</v>
      </c>
      <c r="F15" s="68"/>
      <c r="G15" s="68"/>
      <c r="H15" s="68"/>
      <c r="I15" s="68"/>
      <c r="J15" s="68"/>
      <c r="K15" s="87"/>
      <c r="L15" s="68"/>
    </row>
    <row r="16" spans="1:12" ht="24.75" customHeight="1" thickBot="1" x14ac:dyDescent="0.3">
      <c r="A16" s="157" t="s">
        <v>47</v>
      </c>
      <c r="B16" s="27">
        <f>'SVT Calculator'!D27</f>
        <v>0</v>
      </c>
      <c r="C16" s="57">
        <f>'Social Value Proxies'!D22</f>
        <v>0</v>
      </c>
      <c r="D16" s="65"/>
      <c r="E16" s="57">
        <f>D16*'Social Value Proxies'!U21</f>
        <v>0</v>
      </c>
      <c r="F16" s="68"/>
      <c r="G16" s="68"/>
      <c r="H16" s="68"/>
      <c r="I16" s="68"/>
      <c r="J16" s="68"/>
      <c r="K16" s="87"/>
      <c r="L16" s="68"/>
    </row>
    <row r="17" spans="1:12" x14ac:dyDescent="0.25">
      <c r="A17" s="84" t="s">
        <v>75</v>
      </c>
      <c r="B17" s="75"/>
      <c r="C17" s="74">
        <f>'Social Value Proxies'!D23</f>
        <v>0</v>
      </c>
      <c r="D17" s="77"/>
      <c r="E17" s="74">
        <f>SUM(E6:E16)</f>
        <v>0</v>
      </c>
      <c r="F17" s="72"/>
      <c r="G17" s="72"/>
      <c r="H17" s="72"/>
      <c r="I17" s="72"/>
      <c r="J17" s="72"/>
      <c r="L17" s="72"/>
    </row>
    <row r="18" spans="1:12" x14ac:dyDescent="0.25">
      <c r="A18" s="85" t="s">
        <v>78</v>
      </c>
      <c r="B18" s="73"/>
      <c r="C18" s="83" t="str">
        <f>'Social Value Proxies'!D24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vFQ2sRxLms3giWJ3eJKNyAjGZFNBmuCJGlQiCvF6eKyOKAm4FcVzDcZgqqfYG7hlZ45CXqjm4hv6w/9oObiSSg==" saltValue="5Mi8hzcl/QbWStZJWh6qmw==" spinCount="100000" sheet="1" objects="1" scenarios="1"/>
  <mergeCells count="2">
    <mergeCell ref="A21:B23"/>
    <mergeCell ref="C21:E30"/>
  </mergeCells>
  <hyperlinks>
    <hyperlink ref="A35" r:id="rId1" xr:uid="{00000000-0004-0000-0900-000000000000}"/>
    <hyperlink ref="A33" r:id="rId2" xr:uid="{00000000-0004-0000-0900-000001000000}"/>
  </hyperlinks>
  <pageMargins left="0.7" right="0.7" top="0.75" bottom="0.75" header="0.3" footer="0.3"/>
  <pageSetup paperSize="9"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35"/>
  <sheetViews>
    <sheetView showGridLines="0" showRowColHeaders="0" workbookViewId="0">
      <selection activeCell="D7" sqref="D7"/>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Calculator'!E13</f>
        <v>0</v>
      </c>
      <c r="F2" s="264"/>
      <c r="G2" s="260"/>
      <c r="H2" s="260"/>
    </row>
    <row r="3" spans="1:12" ht="29.25" customHeight="1" x14ac:dyDescent="0.25">
      <c r="A3" s="100">
        <f>'SVT Calculator'!E15</f>
        <v>0</v>
      </c>
      <c r="F3" s="94"/>
      <c r="G3" s="260"/>
      <c r="H3" s="260"/>
    </row>
    <row r="4" spans="1:12" ht="29.25" customHeight="1" x14ac:dyDescent="0.25">
      <c r="A4" s="55">
        <f>'SVT Calculator'!E11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Calculator'!E17</f>
        <v>0</v>
      </c>
      <c r="C6" s="57">
        <f>'Social Value Proxies'!E11</f>
        <v>0</v>
      </c>
      <c r="D6" s="65"/>
      <c r="E6" s="57">
        <f>D6*'Social Value Proxies'!U11</f>
        <v>0</v>
      </c>
      <c r="F6" s="68"/>
      <c r="G6" s="68"/>
      <c r="H6" s="68"/>
      <c r="I6" s="68"/>
      <c r="J6" s="68"/>
      <c r="K6" s="87"/>
      <c r="L6" s="68"/>
    </row>
    <row r="7" spans="1:12" ht="24.75" customHeight="1" x14ac:dyDescent="0.25">
      <c r="A7" s="156" t="s">
        <v>46</v>
      </c>
      <c r="B7" s="27">
        <f>'SVT Calculator'!E18</f>
        <v>0</v>
      </c>
      <c r="C7" s="57">
        <f>'Social Value Proxies'!E12</f>
        <v>0</v>
      </c>
      <c r="D7" s="65"/>
      <c r="E7" s="57">
        <f>D7*'Social Value Proxies'!U12</f>
        <v>0</v>
      </c>
      <c r="F7" s="68"/>
      <c r="G7" s="68"/>
      <c r="H7" s="68"/>
      <c r="I7" s="68"/>
      <c r="J7" s="68"/>
      <c r="K7" s="87"/>
      <c r="L7" s="68"/>
    </row>
    <row r="8" spans="1:12" ht="24.75" customHeight="1" x14ac:dyDescent="0.25">
      <c r="A8" s="156" t="s">
        <v>45</v>
      </c>
      <c r="B8" s="27">
        <f>'SVT Calculator'!E19</f>
        <v>0</v>
      </c>
      <c r="C8" s="57">
        <f>'Social Value Proxies'!E13</f>
        <v>0</v>
      </c>
      <c r="D8" s="65"/>
      <c r="E8" s="57">
        <f>D8*'Social Value Proxies'!U13</f>
        <v>0</v>
      </c>
      <c r="F8" s="68"/>
      <c r="G8" s="68"/>
      <c r="H8" s="68"/>
      <c r="I8" s="68"/>
      <c r="J8" s="68"/>
      <c r="K8" s="87"/>
      <c r="L8" s="68"/>
    </row>
    <row r="9" spans="1:12" ht="24.75" customHeight="1" x14ac:dyDescent="0.25">
      <c r="A9" s="156" t="s">
        <v>55</v>
      </c>
      <c r="B9" s="27">
        <f>'SVT Calculator'!E20</f>
        <v>0</v>
      </c>
      <c r="C9" s="57">
        <f>'Social Value Proxies'!E14</f>
        <v>0</v>
      </c>
      <c r="D9" s="65"/>
      <c r="E9" s="57">
        <f>D9*'Social Value Proxies'!U14</f>
        <v>0</v>
      </c>
      <c r="F9" s="68"/>
      <c r="G9" s="68"/>
      <c r="H9" s="68"/>
      <c r="I9" s="68"/>
      <c r="J9" s="68"/>
      <c r="K9" s="87"/>
      <c r="L9" s="68"/>
    </row>
    <row r="10" spans="1:12" ht="24.75" customHeight="1" x14ac:dyDescent="0.25">
      <c r="A10" s="156" t="s">
        <v>130</v>
      </c>
      <c r="B10" s="27">
        <f>'SVT Calculator'!E21</f>
        <v>0</v>
      </c>
      <c r="C10" s="57">
        <f>'Social Value Proxies'!E15</f>
        <v>0</v>
      </c>
      <c r="D10" s="65"/>
      <c r="E10" s="57">
        <f>D10*'Social Value Proxies'!U15</f>
        <v>0</v>
      </c>
      <c r="F10" s="68"/>
      <c r="G10" s="68"/>
      <c r="H10" s="68"/>
      <c r="I10" s="68"/>
      <c r="J10" s="68"/>
      <c r="K10" s="87"/>
      <c r="L10" s="68"/>
    </row>
    <row r="11" spans="1:12" ht="24.75" customHeight="1" x14ac:dyDescent="0.25">
      <c r="A11" s="156" t="s">
        <v>131</v>
      </c>
      <c r="B11" s="27">
        <f>'SVT Calculator'!E22</f>
        <v>0</v>
      </c>
      <c r="C11" s="57">
        <f>'Social Value Proxies'!E16</f>
        <v>0</v>
      </c>
      <c r="D11" s="65"/>
      <c r="E11" s="57">
        <f>D11*'Social Value Proxies'!U16</f>
        <v>0</v>
      </c>
      <c r="F11" s="68"/>
      <c r="G11" s="68"/>
      <c r="H11" s="68"/>
      <c r="I11" s="68"/>
      <c r="J11" s="68"/>
      <c r="K11" s="87"/>
      <c r="L11" s="68"/>
    </row>
    <row r="12" spans="1:12" ht="24.75" customHeight="1" x14ac:dyDescent="0.25">
      <c r="A12" s="156" t="s">
        <v>53</v>
      </c>
      <c r="B12" s="27">
        <f>'SVT Calculator'!E23</f>
        <v>0</v>
      </c>
      <c r="C12" s="57">
        <f>'Social Value Proxies'!E17</f>
        <v>0</v>
      </c>
      <c r="D12" s="65"/>
      <c r="E12" s="57">
        <f>D12*'Social Value Proxies'!U17</f>
        <v>0</v>
      </c>
      <c r="F12" s="68"/>
      <c r="G12" s="68"/>
      <c r="H12" s="68"/>
      <c r="I12" s="68"/>
      <c r="J12" s="68"/>
      <c r="K12" s="87"/>
      <c r="L12" s="68"/>
    </row>
    <row r="13" spans="1:12" ht="24.75" customHeight="1" x14ac:dyDescent="0.25">
      <c r="A13" s="156" t="s">
        <v>129</v>
      </c>
      <c r="B13" s="27">
        <f>'SVT Calculator'!E24</f>
        <v>0</v>
      </c>
      <c r="C13" s="57">
        <f>'Social Value Proxies'!E18</f>
        <v>0</v>
      </c>
      <c r="D13" s="65"/>
      <c r="E13" s="57">
        <f>D13*'Social Value Proxies'!U18</f>
        <v>0</v>
      </c>
      <c r="F13" s="68"/>
      <c r="G13" s="68"/>
      <c r="H13" s="68"/>
      <c r="I13" s="68"/>
      <c r="J13" s="68"/>
      <c r="K13" s="87"/>
      <c r="L13" s="68"/>
    </row>
    <row r="14" spans="1:12" ht="24.75" customHeight="1" x14ac:dyDescent="0.25">
      <c r="A14" s="156" t="s">
        <v>56</v>
      </c>
      <c r="B14" s="27">
        <f>'SVT Calculator'!E25</f>
        <v>0</v>
      </c>
      <c r="C14" s="57">
        <f>'Social Value Proxies'!E19</f>
        <v>0</v>
      </c>
      <c r="D14" s="65"/>
      <c r="E14" s="57">
        <f>D14*'Social Value Proxies'!U19</f>
        <v>0</v>
      </c>
      <c r="F14" s="68"/>
      <c r="G14" s="68"/>
      <c r="H14" s="68"/>
      <c r="I14" s="68"/>
      <c r="J14" s="68"/>
      <c r="K14" s="87"/>
      <c r="L14" s="68"/>
    </row>
    <row r="15" spans="1:12" ht="24.75" customHeight="1" x14ac:dyDescent="0.25">
      <c r="A15" s="156" t="s">
        <v>54</v>
      </c>
      <c r="B15" s="27">
        <f>'SVT Calculator'!E26</f>
        <v>0</v>
      </c>
      <c r="C15" s="57">
        <f>'Social Value Proxies'!E20</f>
        <v>0</v>
      </c>
      <c r="D15" s="65"/>
      <c r="E15" s="57">
        <f>D15*'Social Value Proxies'!U20</f>
        <v>0</v>
      </c>
      <c r="F15" s="68"/>
      <c r="G15" s="68"/>
      <c r="H15" s="68"/>
      <c r="I15" s="68"/>
      <c r="J15" s="68"/>
      <c r="K15" s="87"/>
      <c r="L15" s="68"/>
    </row>
    <row r="16" spans="1:12" ht="24.75" customHeight="1" thickBot="1" x14ac:dyDescent="0.3">
      <c r="A16" s="157" t="s">
        <v>47</v>
      </c>
      <c r="B16" s="27">
        <f>'SVT Calculator'!E27</f>
        <v>0</v>
      </c>
      <c r="C16" s="57">
        <f>'Social Value Proxies'!E21</f>
        <v>0</v>
      </c>
      <c r="D16" s="65"/>
      <c r="E16" s="57">
        <f>D16*'Social Value Proxies'!U21</f>
        <v>0</v>
      </c>
      <c r="F16" s="68"/>
      <c r="G16" s="68"/>
      <c r="H16" s="68"/>
      <c r="I16" s="68"/>
      <c r="J16" s="68"/>
      <c r="K16" s="87"/>
      <c r="L16" s="68"/>
    </row>
    <row r="17" spans="1:12" x14ac:dyDescent="0.25">
      <c r="A17" s="84" t="s">
        <v>75</v>
      </c>
      <c r="B17" s="75"/>
      <c r="C17" s="74">
        <f>'Social Value Proxies'!E23</f>
        <v>0</v>
      </c>
      <c r="D17" s="77"/>
      <c r="E17" s="74">
        <f>SUM(E6:E16)</f>
        <v>0</v>
      </c>
      <c r="F17" s="72"/>
      <c r="G17" s="72"/>
      <c r="H17" s="72"/>
      <c r="I17" s="72"/>
      <c r="J17" s="72"/>
      <c r="L17" s="72"/>
    </row>
    <row r="18" spans="1:12" x14ac:dyDescent="0.25">
      <c r="A18" s="85" t="s">
        <v>78</v>
      </c>
      <c r="B18" s="73"/>
      <c r="C18" s="83" t="str">
        <f>'Social Value Proxies'!E24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AwBY/NpW+PqY+PGAEDT2t1YvE2jC+/7BV1tXfvMxqM+Nvl5xflq9gT5KDSqP84QvaNdrJikfFEg4NqEc8IJljQ==" saltValue="1Sf78mFYqKuZ/0v3fgDjgA==" spinCount="100000" sheet="1" objects="1" scenarios="1"/>
  <mergeCells count="4">
    <mergeCell ref="G1:H4"/>
    <mergeCell ref="F1:F2"/>
    <mergeCell ref="C21:E30"/>
    <mergeCell ref="A21:B23"/>
  </mergeCells>
  <hyperlinks>
    <hyperlink ref="A35" r:id="rId1" xr:uid="{00000000-0004-0000-0A00-000000000000}"/>
    <hyperlink ref="A33" r:id="rId2" xr:uid="{00000000-0004-0000-0A00-000001000000}"/>
  </hyperlinks>
  <pageMargins left="0.7" right="0.7" top="0.75" bottom="0.75" header="0.3" footer="0.3"/>
  <pageSetup paperSize="9" orientation="portrait"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35"/>
  <sheetViews>
    <sheetView showGridLines="0" showRowColHeaders="0" workbookViewId="0">
      <selection activeCell="A6" sqref="A6"/>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Calculator'!F13</f>
        <v>0</v>
      </c>
      <c r="F2" s="264"/>
      <c r="G2" s="260"/>
      <c r="H2" s="260"/>
    </row>
    <row r="3" spans="1:12" ht="29.25" customHeight="1" x14ac:dyDescent="0.25">
      <c r="A3" s="100">
        <f>'SVT Calculator'!F15</f>
        <v>0</v>
      </c>
      <c r="F3" s="94"/>
      <c r="G3" s="260"/>
      <c r="H3" s="260"/>
    </row>
    <row r="4" spans="1:12" ht="29.25" customHeight="1" x14ac:dyDescent="0.25">
      <c r="A4" s="55">
        <f>'SVT Calculator'!F11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Calculator'!F17</f>
        <v>0</v>
      </c>
      <c r="C6" s="57">
        <f>'Social Value Proxies'!F11</f>
        <v>0</v>
      </c>
      <c r="D6" s="65"/>
      <c r="E6" s="57">
        <f>D6*'Social Value Proxies'!U11</f>
        <v>0</v>
      </c>
      <c r="F6" s="68"/>
      <c r="G6" s="68"/>
      <c r="H6" s="68"/>
      <c r="I6" s="68"/>
      <c r="J6" s="68"/>
      <c r="K6" s="87"/>
      <c r="L6" s="68"/>
    </row>
    <row r="7" spans="1:12" ht="24.75" customHeight="1" x14ac:dyDescent="0.25">
      <c r="A7" s="156" t="s">
        <v>46</v>
      </c>
      <c r="B7" s="27">
        <f>'SVT Calculator'!F18</f>
        <v>0</v>
      </c>
      <c r="C7" s="57">
        <f>'Social Value Proxies'!F12</f>
        <v>0</v>
      </c>
      <c r="D7" s="66"/>
      <c r="E7" s="57">
        <f>D7*'Social Value Proxies'!U12</f>
        <v>0</v>
      </c>
      <c r="F7" s="68"/>
      <c r="G7" s="68"/>
      <c r="H7" s="68"/>
      <c r="I7" s="68"/>
      <c r="J7" s="68"/>
      <c r="K7" s="87"/>
      <c r="L7" s="68"/>
    </row>
    <row r="8" spans="1:12" ht="24.75" customHeight="1" x14ac:dyDescent="0.25">
      <c r="A8" s="156" t="s">
        <v>45</v>
      </c>
      <c r="B8" s="27">
        <f>'SVT Calculator'!F19</f>
        <v>0</v>
      </c>
      <c r="C8" s="57">
        <f>'Social Value Proxies'!F13</f>
        <v>0</v>
      </c>
      <c r="D8" s="65"/>
      <c r="E8" s="57">
        <f>D8*'Social Value Proxies'!U13</f>
        <v>0</v>
      </c>
      <c r="F8" s="68"/>
      <c r="G8" s="68"/>
      <c r="H8" s="68"/>
      <c r="I8" s="68"/>
      <c r="J8" s="68"/>
      <c r="K8" s="87"/>
      <c r="L8" s="68"/>
    </row>
    <row r="9" spans="1:12" ht="24.75" customHeight="1" x14ac:dyDescent="0.25">
      <c r="A9" s="156" t="s">
        <v>55</v>
      </c>
      <c r="B9" s="27">
        <f>'SVT Calculator'!F20</f>
        <v>0</v>
      </c>
      <c r="C9" s="57">
        <f>'Social Value Proxies'!F14</f>
        <v>0</v>
      </c>
      <c r="D9" s="65"/>
      <c r="E9" s="57">
        <f>D9*'Social Value Proxies'!U14</f>
        <v>0</v>
      </c>
      <c r="F9" s="68"/>
      <c r="G9" s="68"/>
      <c r="H9" s="68"/>
      <c r="I9" s="68"/>
      <c r="J9" s="68"/>
      <c r="K9" s="87"/>
      <c r="L9" s="68"/>
    </row>
    <row r="10" spans="1:12" ht="24.75" customHeight="1" x14ac:dyDescent="0.25">
      <c r="A10" s="156" t="s">
        <v>130</v>
      </c>
      <c r="B10" s="27">
        <f>'SVT Calculator'!F21</f>
        <v>0</v>
      </c>
      <c r="C10" s="57">
        <f>'Social Value Proxies'!F15</f>
        <v>0</v>
      </c>
      <c r="D10" s="65"/>
      <c r="E10" s="57">
        <f>D10*'Social Value Proxies'!U15</f>
        <v>0</v>
      </c>
      <c r="F10" s="68"/>
      <c r="G10" s="68"/>
      <c r="H10" s="68"/>
      <c r="I10" s="68"/>
      <c r="J10" s="68"/>
      <c r="K10" s="87"/>
      <c r="L10" s="68"/>
    </row>
    <row r="11" spans="1:12" ht="24.75" customHeight="1" x14ac:dyDescent="0.25">
      <c r="A11" s="156" t="s">
        <v>131</v>
      </c>
      <c r="B11" s="27">
        <f>'SVT Calculator'!F22</f>
        <v>0</v>
      </c>
      <c r="C11" s="57">
        <f>'Social Value Proxies'!F16</f>
        <v>0</v>
      </c>
      <c r="D11" s="65"/>
      <c r="E11" s="57">
        <f>D11*'Social Value Proxies'!U16</f>
        <v>0</v>
      </c>
      <c r="F11" s="68"/>
      <c r="G11" s="68"/>
      <c r="H11" s="68"/>
      <c r="I11" s="68"/>
      <c r="J11" s="68"/>
      <c r="K11" s="87"/>
      <c r="L11" s="68"/>
    </row>
    <row r="12" spans="1:12" ht="24.75" customHeight="1" x14ac:dyDescent="0.25">
      <c r="A12" s="156" t="s">
        <v>53</v>
      </c>
      <c r="B12" s="27">
        <f>'SVT Calculator'!F23</f>
        <v>0</v>
      </c>
      <c r="C12" s="57">
        <f>'Social Value Proxies'!F17</f>
        <v>0</v>
      </c>
      <c r="D12" s="65"/>
      <c r="E12" s="57">
        <f>D12*'Social Value Proxies'!U17</f>
        <v>0</v>
      </c>
      <c r="F12" s="68"/>
      <c r="G12" s="68"/>
      <c r="H12" s="68"/>
      <c r="I12" s="68"/>
      <c r="J12" s="68"/>
      <c r="K12" s="87"/>
      <c r="L12" s="68"/>
    </row>
    <row r="13" spans="1:12" ht="24.75" customHeight="1" x14ac:dyDescent="0.25">
      <c r="A13" s="156" t="s">
        <v>129</v>
      </c>
      <c r="B13" s="27">
        <f>'SVT Calculator'!F24</f>
        <v>0</v>
      </c>
      <c r="C13" s="57">
        <f>'Social Value Proxies'!F18</f>
        <v>0</v>
      </c>
      <c r="D13" s="65"/>
      <c r="E13" s="57">
        <f>D13*'Social Value Proxies'!U18</f>
        <v>0</v>
      </c>
      <c r="F13" s="68"/>
      <c r="G13" s="68"/>
      <c r="H13" s="68"/>
      <c r="I13" s="68"/>
      <c r="J13" s="68"/>
      <c r="K13" s="87"/>
      <c r="L13" s="68"/>
    </row>
    <row r="14" spans="1:12" ht="24.75" customHeight="1" x14ac:dyDescent="0.25">
      <c r="A14" s="156" t="s">
        <v>56</v>
      </c>
      <c r="B14" s="27">
        <f>'SVT Calculator'!F25</f>
        <v>0</v>
      </c>
      <c r="C14" s="57">
        <f>'Social Value Proxies'!F19</f>
        <v>0</v>
      </c>
      <c r="D14" s="65"/>
      <c r="E14" s="57">
        <f>D14*'Social Value Proxies'!U19</f>
        <v>0</v>
      </c>
      <c r="F14" s="68"/>
      <c r="G14" s="68"/>
      <c r="H14" s="68"/>
      <c r="I14" s="68"/>
      <c r="J14" s="68"/>
      <c r="K14" s="87"/>
      <c r="L14" s="68"/>
    </row>
    <row r="15" spans="1:12" ht="24.75" customHeight="1" x14ac:dyDescent="0.25">
      <c r="A15" s="156" t="s">
        <v>54</v>
      </c>
      <c r="B15" s="27">
        <f>'SVT Calculator'!F26</f>
        <v>0</v>
      </c>
      <c r="C15" s="57">
        <f>'Social Value Proxies'!F20</f>
        <v>0</v>
      </c>
      <c r="D15" s="65"/>
      <c r="E15" s="57">
        <f>D15*'Social Value Proxies'!U20</f>
        <v>0</v>
      </c>
      <c r="F15" s="68"/>
      <c r="G15" s="68"/>
      <c r="H15" s="68"/>
      <c r="I15" s="68"/>
      <c r="J15" s="68"/>
      <c r="K15" s="87"/>
      <c r="L15" s="68"/>
    </row>
    <row r="16" spans="1:12" ht="24.75" customHeight="1" thickBot="1" x14ac:dyDescent="0.3">
      <c r="A16" s="157" t="s">
        <v>47</v>
      </c>
      <c r="B16" s="27">
        <f>'SVT Calculator'!F27</f>
        <v>0</v>
      </c>
      <c r="C16" s="57">
        <f>'Social Value Proxies'!F21</f>
        <v>0</v>
      </c>
      <c r="D16" s="65"/>
      <c r="E16" s="57">
        <f>D16*'Social Value Proxies'!U21</f>
        <v>0</v>
      </c>
      <c r="F16" s="68"/>
      <c r="G16" s="68"/>
      <c r="H16" s="68"/>
      <c r="I16" s="68"/>
      <c r="J16" s="68"/>
      <c r="K16" s="87"/>
      <c r="L16" s="68"/>
    </row>
    <row r="17" spans="1:12" x14ac:dyDescent="0.25">
      <c r="A17" s="84" t="s">
        <v>75</v>
      </c>
      <c r="B17" s="75"/>
      <c r="C17" s="74">
        <f>'Social Value Proxies'!F23</f>
        <v>0</v>
      </c>
      <c r="D17" s="77"/>
      <c r="E17" s="74">
        <f>SUM(E6:E16)</f>
        <v>0</v>
      </c>
      <c r="F17" s="72"/>
      <c r="G17" s="72"/>
      <c r="H17" s="72"/>
      <c r="I17" s="72"/>
      <c r="J17" s="72"/>
      <c r="L17" s="72"/>
    </row>
    <row r="18" spans="1:12" x14ac:dyDescent="0.25">
      <c r="A18" s="85" t="s">
        <v>78</v>
      </c>
      <c r="B18" s="82"/>
      <c r="C18" s="83" t="str">
        <f>'Social Value Proxies'!F24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ppmbzeUiuWD/vRS/RKLNKyvNZLxx5qZyeoSu1/nSIMvKz9AlsvnjqpfFAzL1uPln10bIGM0F8C9jwEImQ8wZrw==" saltValue="4LzoE4prKYAQgnCDUHC/Dg==" spinCount="100000" sheet="1" objects="1" scenarios="1"/>
  <mergeCells count="4">
    <mergeCell ref="G1:H4"/>
    <mergeCell ref="F1:F2"/>
    <mergeCell ref="C21:E30"/>
    <mergeCell ref="A21:B23"/>
  </mergeCells>
  <hyperlinks>
    <hyperlink ref="A35" r:id="rId1" xr:uid="{00000000-0004-0000-0B00-000000000000}"/>
    <hyperlink ref="A33" r:id="rId2" xr:uid="{00000000-0004-0000-0B00-000001000000}"/>
  </hyperlinks>
  <pageMargins left="0.7" right="0.7" top="0.75" bottom="0.75" header="0.3" footer="0.3"/>
  <pageSetup paperSize="9"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35"/>
  <sheetViews>
    <sheetView showGridLines="0" showRowColHeaders="0" workbookViewId="0">
      <selection activeCell="A6" sqref="A6:A16"/>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Calculator'!G13</f>
        <v>0</v>
      </c>
      <c r="F2" s="264"/>
      <c r="G2" s="260"/>
      <c r="H2" s="260"/>
    </row>
    <row r="3" spans="1:12" ht="29.25" customHeight="1" x14ac:dyDescent="0.25">
      <c r="A3" s="100">
        <f>'SVT Calculator'!G15</f>
        <v>0</v>
      </c>
      <c r="F3" s="94"/>
      <c r="G3" s="260"/>
      <c r="H3" s="260"/>
    </row>
    <row r="4" spans="1:12" ht="29.25" customHeight="1" x14ac:dyDescent="0.25">
      <c r="A4" s="55">
        <f>'SVT Calculator'!G11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Calculator'!G17</f>
        <v>0</v>
      </c>
      <c r="C6" s="57">
        <f>'Social Value Proxies'!G11</f>
        <v>0</v>
      </c>
      <c r="D6" s="65"/>
      <c r="E6" s="57">
        <f>D6*'Social Value Proxies'!U11</f>
        <v>0</v>
      </c>
      <c r="F6" s="68"/>
      <c r="G6" s="68"/>
      <c r="H6" s="68"/>
      <c r="I6" s="68"/>
      <c r="J6" s="68"/>
      <c r="K6" s="87"/>
      <c r="L6" s="68"/>
    </row>
    <row r="7" spans="1:12" ht="24.75" customHeight="1" x14ac:dyDescent="0.25">
      <c r="A7" s="156" t="s">
        <v>46</v>
      </c>
      <c r="B7" s="27">
        <f>'SVT Calculator'!G18</f>
        <v>0</v>
      </c>
      <c r="C7" s="57">
        <f>'Social Value Proxies'!G12</f>
        <v>0</v>
      </c>
      <c r="D7" s="66"/>
      <c r="E7" s="57">
        <f>D7*'Social Value Proxies'!U12</f>
        <v>0</v>
      </c>
      <c r="F7" s="68"/>
      <c r="G7" s="68"/>
      <c r="H7" s="68"/>
      <c r="I7" s="68"/>
      <c r="J7" s="68"/>
      <c r="K7" s="87"/>
      <c r="L7" s="68"/>
    </row>
    <row r="8" spans="1:12" ht="24.75" customHeight="1" x14ac:dyDescent="0.25">
      <c r="A8" s="156" t="s">
        <v>45</v>
      </c>
      <c r="B8" s="27">
        <f>'SVT Calculator'!G19</f>
        <v>0</v>
      </c>
      <c r="C8" s="57">
        <f>'Social Value Proxies'!G13</f>
        <v>0</v>
      </c>
      <c r="D8" s="65"/>
      <c r="E8" s="57">
        <f>D8*'Social Value Proxies'!U13</f>
        <v>0</v>
      </c>
      <c r="F8" s="68"/>
      <c r="G8" s="68"/>
      <c r="H8" s="68"/>
      <c r="I8" s="68"/>
      <c r="J8" s="68"/>
      <c r="K8" s="87"/>
      <c r="L8" s="68"/>
    </row>
    <row r="9" spans="1:12" ht="24.75" customHeight="1" x14ac:dyDescent="0.25">
      <c r="A9" s="156" t="s">
        <v>55</v>
      </c>
      <c r="B9" s="27">
        <f>'SVT Calculator'!G20</f>
        <v>0</v>
      </c>
      <c r="C9" s="57">
        <f>'Social Value Proxies'!G14</f>
        <v>0</v>
      </c>
      <c r="D9" s="65"/>
      <c r="E9" s="57">
        <f>D9*'Social Value Proxies'!U14</f>
        <v>0</v>
      </c>
      <c r="F9" s="68"/>
      <c r="G9" s="68"/>
      <c r="H9" s="68"/>
      <c r="I9" s="68"/>
      <c r="J9" s="68"/>
      <c r="K9" s="87"/>
      <c r="L9" s="68"/>
    </row>
    <row r="10" spans="1:12" ht="24.75" customHeight="1" x14ac:dyDescent="0.25">
      <c r="A10" s="156" t="s">
        <v>130</v>
      </c>
      <c r="B10" s="27">
        <f>'SVT Calculator'!G21</f>
        <v>0</v>
      </c>
      <c r="C10" s="57">
        <f>'Social Value Proxies'!G15</f>
        <v>0</v>
      </c>
      <c r="D10" s="65"/>
      <c r="E10" s="57">
        <f>D10*'Social Value Proxies'!U15</f>
        <v>0</v>
      </c>
      <c r="F10" s="68"/>
      <c r="G10" s="68"/>
      <c r="H10" s="68"/>
      <c r="I10" s="68"/>
      <c r="J10" s="68"/>
      <c r="K10" s="87"/>
      <c r="L10" s="68"/>
    </row>
    <row r="11" spans="1:12" ht="24.75" customHeight="1" x14ac:dyDescent="0.25">
      <c r="A11" s="156" t="s">
        <v>131</v>
      </c>
      <c r="B11" s="27">
        <f>'SVT Calculator'!G22</f>
        <v>0</v>
      </c>
      <c r="C11" s="57">
        <f>'Social Value Proxies'!G16</f>
        <v>0</v>
      </c>
      <c r="D11" s="65"/>
      <c r="E11" s="57">
        <f>D11*'Social Value Proxies'!U16</f>
        <v>0</v>
      </c>
      <c r="F11" s="68"/>
      <c r="G11" s="68"/>
      <c r="H11" s="68"/>
      <c r="I11" s="68"/>
      <c r="J11" s="68"/>
      <c r="K11" s="87"/>
      <c r="L11" s="68"/>
    </row>
    <row r="12" spans="1:12" ht="24.75" customHeight="1" x14ac:dyDescent="0.25">
      <c r="A12" s="156" t="s">
        <v>53</v>
      </c>
      <c r="B12" s="27">
        <f>'SVT Calculator'!G23</f>
        <v>0</v>
      </c>
      <c r="C12" s="57">
        <f>'Social Value Proxies'!G17</f>
        <v>0</v>
      </c>
      <c r="D12" s="65"/>
      <c r="E12" s="57">
        <f>D12*'Social Value Proxies'!U17</f>
        <v>0</v>
      </c>
      <c r="F12" s="68"/>
      <c r="G12" s="68"/>
      <c r="H12" s="68"/>
      <c r="I12" s="68"/>
      <c r="J12" s="68"/>
      <c r="K12" s="87"/>
      <c r="L12" s="68"/>
    </row>
    <row r="13" spans="1:12" ht="24.75" customHeight="1" x14ac:dyDescent="0.25">
      <c r="A13" s="156" t="s">
        <v>129</v>
      </c>
      <c r="B13" s="27">
        <f>'SVT Calculator'!G24</f>
        <v>0</v>
      </c>
      <c r="C13" s="57">
        <f>'Social Value Proxies'!G18</f>
        <v>0</v>
      </c>
      <c r="D13" s="65"/>
      <c r="E13" s="57">
        <f>D13*'Social Value Proxies'!U18</f>
        <v>0</v>
      </c>
      <c r="F13" s="68"/>
      <c r="G13" s="68"/>
      <c r="H13" s="68"/>
      <c r="I13" s="68"/>
      <c r="J13" s="68"/>
      <c r="K13" s="87"/>
      <c r="L13" s="68"/>
    </row>
    <row r="14" spans="1:12" ht="24.75" customHeight="1" x14ac:dyDescent="0.25">
      <c r="A14" s="156" t="s">
        <v>56</v>
      </c>
      <c r="B14" s="27">
        <f>'SVT Calculator'!G25</f>
        <v>0</v>
      </c>
      <c r="C14" s="57">
        <f>'Social Value Proxies'!G19</f>
        <v>0</v>
      </c>
      <c r="D14" s="65"/>
      <c r="E14" s="57">
        <f>D14*'Social Value Proxies'!U19</f>
        <v>0</v>
      </c>
      <c r="F14" s="68"/>
      <c r="G14" s="68"/>
      <c r="H14" s="68"/>
      <c r="I14" s="68"/>
      <c r="J14" s="68"/>
      <c r="K14" s="87"/>
      <c r="L14" s="68"/>
    </row>
    <row r="15" spans="1:12" ht="24.75" customHeight="1" x14ac:dyDescent="0.25">
      <c r="A15" s="156" t="s">
        <v>54</v>
      </c>
      <c r="B15" s="27">
        <f>'SVT Calculator'!G26</f>
        <v>0</v>
      </c>
      <c r="C15" s="57">
        <f>'Social Value Proxies'!G20</f>
        <v>0</v>
      </c>
      <c r="D15" s="65"/>
      <c r="E15" s="57">
        <f>D15*'Social Value Proxies'!U20</f>
        <v>0</v>
      </c>
      <c r="F15" s="68"/>
      <c r="G15" s="68"/>
      <c r="H15" s="68"/>
      <c r="I15" s="68"/>
      <c r="J15" s="68"/>
      <c r="K15" s="87"/>
      <c r="L15" s="68"/>
    </row>
    <row r="16" spans="1:12" ht="24.75" customHeight="1" thickBot="1" x14ac:dyDescent="0.3">
      <c r="A16" s="157" t="s">
        <v>47</v>
      </c>
      <c r="B16" s="27">
        <f>'SVT Calculator'!G27</f>
        <v>0</v>
      </c>
      <c r="C16" s="57">
        <f>'Social Value Proxies'!G21</f>
        <v>0</v>
      </c>
      <c r="D16" s="65"/>
      <c r="E16" s="57">
        <f>D16*'Social Value Proxies'!U21</f>
        <v>0</v>
      </c>
      <c r="F16" s="68"/>
      <c r="G16" s="68"/>
      <c r="H16" s="68"/>
      <c r="I16" s="68"/>
      <c r="J16" s="68"/>
      <c r="K16" s="87"/>
      <c r="L16" s="68"/>
    </row>
    <row r="17" spans="1:12" x14ac:dyDescent="0.25">
      <c r="A17" s="84" t="s">
        <v>75</v>
      </c>
      <c r="B17" s="75"/>
      <c r="C17" s="74">
        <f>'Social Value Proxies'!G23</f>
        <v>0</v>
      </c>
      <c r="D17" s="77"/>
      <c r="E17" s="74">
        <f>SUM(E6:E16)</f>
        <v>0</v>
      </c>
      <c r="F17" s="72"/>
      <c r="G17" s="72"/>
      <c r="H17" s="72"/>
      <c r="I17" s="72"/>
      <c r="J17" s="72"/>
      <c r="L17" s="72"/>
    </row>
    <row r="18" spans="1:12" x14ac:dyDescent="0.25">
      <c r="A18" s="85" t="s">
        <v>78</v>
      </c>
      <c r="B18" s="82" t="str">
        <f>'SVT Calculator'!G29</f>
        <v/>
      </c>
      <c r="C18" s="83" t="str">
        <f>'Social Value Proxies'!G24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BDbV9HALG/Vkiee9lRtnxzu53f1XvN/lFYNR/XMQ/4Fk2auUrjYw4PSBqICK7j0j/GZLx/5wP8amSj2/rQJaeA==" saltValue="yTC4EhzNaj0+XjxHt0bppw==" spinCount="100000" sheet="1" objects="1" scenarios="1"/>
  <mergeCells count="4">
    <mergeCell ref="G1:H4"/>
    <mergeCell ref="F1:F2"/>
    <mergeCell ref="C21:E30"/>
    <mergeCell ref="A21:B23"/>
  </mergeCells>
  <hyperlinks>
    <hyperlink ref="A35" r:id="rId1" xr:uid="{00000000-0004-0000-0C00-000000000000}"/>
    <hyperlink ref="A33" r:id="rId2" xr:uid="{00000000-0004-0000-0C00-000001000000}"/>
  </hyperlinks>
  <pageMargins left="0.7" right="0.7" top="0.75" bottom="0.75" header="0.3" footer="0.3"/>
  <pageSetup paperSize="9" orientation="portrait"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35"/>
  <sheetViews>
    <sheetView showGridLines="0" showRowColHeaders="0" workbookViewId="0">
      <selection activeCell="F22" sqref="F22"/>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Calculator'!H13</f>
        <v>0</v>
      </c>
      <c r="F2" s="264"/>
      <c r="G2" s="260"/>
      <c r="H2" s="260"/>
    </row>
    <row r="3" spans="1:12" ht="29.25" customHeight="1" x14ac:dyDescent="0.25">
      <c r="A3" s="100">
        <f>'SVT Calculator'!H15</f>
        <v>0</v>
      </c>
      <c r="F3" s="94"/>
      <c r="G3" s="260"/>
      <c r="H3" s="260"/>
    </row>
    <row r="4" spans="1:12" ht="29.25" customHeight="1" x14ac:dyDescent="0.25">
      <c r="A4" s="55">
        <f>'SVT Calculator'!H11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Calculator'!H17</f>
        <v>0</v>
      </c>
      <c r="C6" s="57">
        <f>'Social Value Proxies'!H11</f>
        <v>0</v>
      </c>
      <c r="D6" s="65"/>
      <c r="E6" s="57">
        <f>D6*'Social Value Proxies'!U11</f>
        <v>0</v>
      </c>
      <c r="F6" s="68"/>
      <c r="G6" s="68"/>
      <c r="H6" s="68"/>
      <c r="I6" s="68"/>
      <c r="J6" s="68"/>
      <c r="K6" s="87"/>
      <c r="L6" s="68"/>
    </row>
    <row r="7" spans="1:12" ht="24.75" customHeight="1" x14ac:dyDescent="0.25">
      <c r="A7" s="156" t="s">
        <v>46</v>
      </c>
      <c r="B7" s="27">
        <f>'SVT Calculator'!H18</f>
        <v>0</v>
      </c>
      <c r="C7" s="57">
        <f>'Social Value Proxies'!H12</f>
        <v>0</v>
      </c>
      <c r="D7" s="66"/>
      <c r="E7" s="57">
        <f>D7*'Social Value Proxies'!U12</f>
        <v>0</v>
      </c>
      <c r="F7" s="68"/>
      <c r="G7" s="68"/>
      <c r="H7" s="68"/>
      <c r="I7" s="68"/>
      <c r="J7" s="68"/>
      <c r="K7" s="87"/>
      <c r="L7" s="68"/>
    </row>
    <row r="8" spans="1:12" ht="24.75" customHeight="1" x14ac:dyDescent="0.25">
      <c r="A8" s="156" t="s">
        <v>45</v>
      </c>
      <c r="B8" s="27">
        <f>'SVT Calculator'!H19</f>
        <v>0</v>
      </c>
      <c r="C8" s="57">
        <f>'Social Value Proxies'!H13</f>
        <v>0</v>
      </c>
      <c r="D8" s="65"/>
      <c r="E8" s="57">
        <f>D8*'Social Value Proxies'!U13</f>
        <v>0</v>
      </c>
      <c r="F8" s="68"/>
      <c r="G8" s="68"/>
      <c r="H8" s="68"/>
      <c r="I8" s="68"/>
      <c r="J8" s="68"/>
      <c r="K8" s="87"/>
      <c r="L8" s="68"/>
    </row>
    <row r="9" spans="1:12" ht="24.75" customHeight="1" x14ac:dyDescent="0.25">
      <c r="A9" s="156" t="s">
        <v>55</v>
      </c>
      <c r="B9" s="27">
        <f>'SVT Calculator'!H20</f>
        <v>0</v>
      </c>
      <c r="C9" s="57">
        <f>'Social Value Proxies'!H14</f>
        <v>0</v>
      </c>
      <c r="D9" s="65"/>
      <c r="E9" s="57">
        <f>D9*'Social Value Proxies'!U14</f>
        <v>0</v>
      </c>
      <c r="F9" s="68"/>
      <c r="G9" s="68"/>
      <c r="H9" s="68"/>
      <c r="I9" s="68"/>
      <c r="J9" s="68"/>
      <c r="K9" s="87"/>
      <c r="L9" s="68"/>
    </row>
    <row r="10" spans="1:12" ht="24.75" customHeight="1" x14ac:dyDescent="0.25">
      <c r="A10" s="156" t="s">
        <v>130</v>
      </c>
      <c r="B10" s="27">
        <f>'SVT Calculator'!H21</f>
        <v>0</v>
      </c>
      <c r="C10" s="57">
        <f>'Social Value Proxies'!H15</f>
        <v>0</v>
      </c>
      <c r="D10" s="65"/>
      <c r="E10" s="57">
        <f>D10*'Social Value Proxies'!U15</f>
        <v>0</v>
      </c>
      <c r="F10" s="68"/>
      <c r="G10" s="68"/>
      <c r="H10" s="68"/>
      <c r="I10" s="68"/>
      <c r="J10" s="68"/>
      <c r="K10" s="87"/>
      <c r="L10" s="68"/>
    </row>
    <row r="11" spans="1:12" ht="24.75" customHeight="1" x14ac:dyDescent="0.25">
      <c r="A11" s="156" t="s">
        <v>131</v>
      </c>
      <c r="B11" s="27">
        <f>'SVT Calculator'!H22</f>
        <v>0</v>
      </c>
      <c r="C11" s="57">
        <f>'Social Value Proxies'!H16</f>
        <v>0</v>
      </c>
      <c r="D11" s="65"/>
      <c r="E11" s="57">
        <f>D11*'Social Value Proxies'!U16</f>
        <v>0</v>
      </c>
      <c r="F11" s="68"/>
      <c r="G11" s="68"/>
      <c r="H11" s="68"/>
      <c r="I11" s="68"/>
      <c r="J11" s="68"/>
      <c r="K11" s="87"/>
      <c r="L11" s="68"/>
    </row>
    <row r="12" spans="1:12" ht="24.75" customHeight="1" x14ac:dyDescent="0.25">
      <c r="A12" s="156" t="s">
        <v>53</v>
      </c>
      <c r="B12" s="27">
        <f>'SVT Calculator'!H23</f>
        <v>0</v>
      </c>
      <c r="C12" s="57">
        <f>'Social Value Proxies'!H17</f>
        <v>0</v>
      </c>
      <c r="D12" s="65"/>
      <c r="E12" s="57">
        <f>D12*'Social Value Proxies'!U17</f>
        <v>0</v>
      </c>
      <c r="F12" s="68"/>
      <c r="G12" s="68"/>
      <c r="H12" s="68"/>
      <c r="I12" s="68"/>
      <c r="J12" s="68"/>
      <c r="K12" s="87"/>
      <c r="L12" s="68"/>
    </row>
    <row r="13" spans="1:12" ht="24.75" customHeight="1" x14ac:dyDescent="0.25">
      <c r="A13" s="156" t="s">
        <v>129</v>
      </c>
      <c r="B13" s="27">
        <f>'SVT Calculator'!H24</f>
        <v>0</v>
      </c>
      <c r="C13" s="57">
        <f>'Social Value Proxies'!H18</f>
        <v>0</v>
      </c>
      <c r="D13" s="65"/>
      <c r="E13" s="57">
        <f>D13*'Social Value Proxies'!U18</f>
        <v>0</v>
      </c>
      <c r="F13" s="68"/>
      <c r="G13" s="68"/>
      <c r="H13" s="68"/>
      <c r="I13" s="68"/>
      <c r="J13" s="68"/>
      <c r="K13" s="87"/>
      <c r="L13" s="68"/>
    </row>
    <row r="14" spans="1:12" ht="24.75" customHeight="1" x14ac:dyDescent="0.25">
      <c r="A14" s="156" t="s">
        <v>56</v>
      </c>
      <c r="B14" s="27">
        <f>'SVT Calculator'!H25</f>
        <v>0</v>
      </c>
      <c r="C14" s="57">
        <f>'Social Value Proxies'!H19</f>
        <v>0</v>
      </c>
      <c r="D14" s="65"/>
      <c r="E14" s="57">
        <f>D14*'Social Value Proxies'!U19</f>
        <v>0</v>
      </c>
      <c r="F14" s="68"/>
      <c r="G14" s="68"/>
      <c r="H14" s="68"/>
      <c r="I14" s="68"/>
      <c r="J14" s="68"/>
      <c r="K14" s="87"/>
      <c r="L14" s="68"/>
    </row>
    <row r="15" spans="1:12" ht="24.75" customHeight="1" x14ac:dyDescent="0.25">
      <c r="A15" s="156" t="s">
        <v>54</v>
      </c>
      <c r="B15" s="27">
        <f>'SVT Calculator'!H26</f>
        <v>0</v>
      </c>
      <c r="C15" s="57">
        <f>'Social Value Proxies'!H20</f>
        <v>0</v>
      </c>
      <c r="D15" s="65"/>
      <c r="E15" s="57">
        <f>D15*'Social Value Proxies'!U20</f>
        <v>0</v>
      </c>
      <c r="F15" s="68"/>
      <c r="G15" s="68"/>
      <c r="H15" s="68"/>
      <c r="I15" s="68"/>
      <c r="J15" s="68"/>
      <c r="K15" s="87"/>
      <c r="L15" s="68"/>
    </row>
    <row r="16" spans="1:12" ht="24.75" customHeight="1" thickBot="1" x14ac:dyDescent="0.3">
      <c r="A16" s="157" t="s">
        <v>47</v>
      </c>
      <c r="B16" s="27">
        <f>'SVT Calculator'!H27</f>
        <v>0</v>
      </c>
      <c r="C16" s="57">
        <f>'Social Value Proxies'!H21</f>
        <v>0</v>
      </c>
      <c r="D16" s="65"/>
      <c r="E16" s="57">
        <f>D16*'Social Value Proxies'!U21</f>
        <v>0</v>
      </c>
      <c r="F16" s="68"/>
      <c r="G16" s="68"/>
      <c r="H16" s="68"/>
      <c r="I16" s="68"/>
      <c r="J16" s="68"/>
      <c r="K16" s="87"/>
      <c r="L16" s="68"/>
    </row>
    <row r="17" spans="1:12" x14ac:dyDescent="0.25">
      <c r="A17" s="84" t="s">
        <v>75</v>
      </c>
      <c r="B17" s="75"/>
      <c r="C17" s="74">
        <f>'Social Value Proxies'!H23</f>
        <v>0</v>
      </c>
      <c r="D17" s="77"/>
      <c r="E17" s="74">
        <f>SUM(E6:E16)</f>
        <v>0</v>
      </c>
      <c r="F17" s="72"/>
      <c r="G17" s="72"/>
      <c r="H17" s="72"/>
      <c r="I17" s="72"/>
      <c r="J17" s="72"/>
      <c r="L17" s="72"/>
    </row>
    <row r="18" spans="1:12" x14ac:dyDescent="0.25">
      <c r="A18" s="85" t="s">
        <v>78</v>
      </c>
      <c r="B18" s="82" t="str">
        <f>'SVT Calculator'!H29</f>
        <v/>
      </c>
      <c r="C18" s="83" t="str">
        <f>'Social Value Proxies'!H24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sx1SptoNPJMPft11GMsna6xXMS8hJbAhZ7JtvH3ZQibsojCMW8/v3d2X8fRLJV6FEEM/sFMUNGj5Z45GIyvw2A==" saltValue="MLI4SuehkvRTBrfxknOoxw==" spinCount="100000" sheet="1" objects="1" scenarios="1"/>
  <mergeCells count="4">
    <mergeCell ref="G1:H4"/>
    <mergeCell ref="F1:F2"/>
    <mergeCell ref="C21:E30"/>
    <mergeCell ref="A21:B23"/>
  </mergeCells>
  <hyperlinks>
    <hyperlink ref="A35" r:id="rId1" xr:uid="{00000000-0004-0000-0D00-000000000000}"/>
    <hyperlink ref="A33" r:id="rId2" xr:uid="{00000000-0004-0000-0D00-000001000000}"/>
  </hyperlinks>
  <pageMargins left="0.7" right="0.7" top="0.75" bottom="0.75" header="0.3" footer="0.3"/>
  <pageSetup paperSize="9" orientation="portrait"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25C7-C70F-46FD-B5A9-C9A41C557970}">
  <sheetPr codeName="Sheet7"/>
  <dimension ref="A1:L35"/>
  <sheetViews>
    <sheetView showGridLines="0" showRowColHeaders="0" workbookViewId="0">
      <selection activeCell="E6" sqref="E6"/>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Calculator'!H13</f>
        <v>0</v>
      </c>
      <c r="F2" s="264"/>
      <c r="G2" s="260"/>
      <c r="H2" s="260"/>
    </row>
    <row r="3" spans="1:12" ht="29.25" customHeight="1" x14ac:dyDescent="0.25">
      <c r="A3" s="100">
        <f>'SVT Calculator'!H15</f>
        <v>0</v>
      </c>
      <c r="F3" s="94"/>
      <c r="G3" s="260"/>
      <c r="H3" s="260"/>
    </row>
    <row r="4" spans="1:12" ht="29.25" customHeight="1" x14ac:dyDescent="0.25">
      <c r="A4" s="55">
        <f>'SVT Calculator'!H11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Calculator'!I17</f>
        <v>0</v>
      </c>
      <c r="C6" s="57">
        <f>'Social Value Proxies'!I12</f>
        <v>0</v>
      </c>
      <c r="D6" s="65"/>
      <c r="E6" s="57">
        <f>D6*'Social Value Proxies'!U11</f>
        <v>0</v>
      </c>
      <c r="F6" s="68"/>
      <c r="G6" s="68"/>
      <c r="H6" s="68"/>
      <c r="I6" s="68"/>
      <c r="J6" s="68"/>
      <c r="K6" s="87"/>
      <c r="L6" s="68"/>
    </row>
    <row r="7" spans="1:12" ht="24.75" customHeight="1" x14ac:dyDescent="0.25">
      <c r="A7" s="156" t="s">
        <v>46</v>
      </c>
      <c r="B7" s="27">
        <f>'SVT Calculator'!I18</f>
        <v>0</v>
      </c>
      <c r="C7" s="57">
        <f>'Social Value Proxies'!I13</f>
        <v>0</v>
      </c>
      <c r="D7" s="66"/>
      <c r="E7" s="57">
        <f>D7*'Social Value Proxies'!U12</f>
        <v>0</v>
      </c>
      <c r="F7" s="68"/>
      <c r="G7" s="68"/>
      <c r="H7" s="68"/>
      <c r="I7" s="68"/>
      <c r="J7" s="68"/>
      <c r="K7" s="87"/>
      <c r="L7" s="68"/>
    </row>
    <row r="8" spans="1:12" ht="24.75" customHeight="1" x14ac:dyDescent="0.25">
      <c r="A8" s="156" t="s">
        <v>45</v>
      </c>
      <c r="B8" s="27">
        <f>'SVT Calculator'!I19</f>
        <v>0</v>
      </c>
      <c r="C8" s="57">
        <f>'Social Value Proxies'!I14</f>
        <v>0</v>
      </c>
      <c r="D8" s="65"/>
      <c r="E8" s="57">
        <f>D8*'Social Value Proxies'!U13</f>
        <v>0</v>
      </c>
      <c r="F8" s="68"/>
      <c r="G8" s="68"/>
      <c r="H8" s="68"/>
      <c r="I8" s="68"/>
      <c r="J8" s="68"/>
      <c r="K8" s="87"/>
      <c r="L8" s="68"/>
    </row>
    <row r="9" spans="1:12" ht="24.75" customHeight="1" x14ac:dyDescent="0.25">
      <c r="A9" s="156" t="s">
        <v>55</v>
      </c>
      <c r="B9" s="27">
        <f>'SVT Calculator'!I20</f>
        <v>0</v>
      </c>
      <c r="C9" s="57">
        <f>'Social Value Proxies'!I15</f>
        <v>0</v>
      </c>
      <c r="D9" s="65"/>
      <c r="E9" s="57">
        <f>D9*'Social Value Proxies'!U14</f>
        <v>0</v>
      </c>
      <c r="F9" s="68"/>
      <c r="G9" s="68"/>
      <c r="H9" s="68"/>
      <c r="I9" s="68"/>
      <c r="J9" s="68"/>
      <c r="K9" s="87"/>
      <c r="L9" s="68"/>
    </row>
    <row r="10" spans="1:12" ht="24.75" customHeight="1" x14ac:dyDescent="0.25">
      <c r="A10" s="156" t="s">
        <v>130</v>
      </c>
      <c r="B10" s="27">
        <f>'SVT Calculator'!I21</f>
        <v>0</v>
      </c>
      <c r="C10" s="57">
        <f>'Social Value Proxies'!I16</f>
        <v>0</v>
      </c>
      <c r="D10" s="65"/>
      <c r="E10" s="57">
        <f>D10*'Social Value Proxies'!U15</f>
        <v>0</v>
      </c>
      <c r="F10" s="68"/>
      <c r="G10" s="68"/>
      <c r="H10" s="68"/>
      <c r="I10" s="68"/>
      <c r="J10" s="68"/>
      <c r="K10" s="87"/>
      <c r="L10" s="68"/>
    </row>
    <row r="11" spans="1:12" ht="24.75" customHeight="1" x14ac:dyDescent="0.25">
      <c r="A11" s="156" t="s">
        <v>131</v>
      </c>
      <c r="B11" s="27">
        <f>'SVT Calculator'!I22</f>
        <v>0</v>
      </c>
      <c r="C11" s="57">
        <f>'Social Value Proxies'!I17</f>
        <v>0</v>
      </c>
      <c r="D11" s="65"/>
      <c r="E11" s="57">
        <f>D11*'Social Value Proxies'!U16</f>
        <v>0</v>
      </c>
      <c r="F11" s="68"/>
      <c r="G11" s="68"/>
      <c r="H11" s="68"/>
      <c r="I11" s="68"/>
      <c r="J11" s="68"/>
      <c r="K11" s="87"/>
      <c r="L11" s="68"/>
    </row>
    <row r="12" spans="1:12" ht="24.75" customHeight="1" x14ac:dyDescent="0.25">
      <c r="A12" s="156" t="s">
        <v>53</v>
      </c>
      <c r="B12" s="27">
        <f>'SVT Calculator'!I23</f>
        <v>0</v>
      </c>
      <c r="C12" s="57">
        <f>'Social Value Proxies'!I18</f>
        <v>0</v>
      </c>
      <c r="D12" s="65"/>
      <c r="E12" s="57">
        <f>D12*'Social Value Proxies'!U17</f>
        <v>0</v>
      </c>
      <c r="F12" s="68"/>
      <c r="G12" s="68"/>
      <c r="H12" s="68"/>
      <c r="I12" s="68"/>
      <c r="J12" s="68"/>
      <c r="K12" s="87"/>
      <c r="L12" s="68"/>
    </row>
    <row r="13" spans="1:12" ht="24.75" customHeight="1" x14ac:dyDescent="0.25">
      <c r="A13" s="156" t="s">
        <v>129</v>
      </c>
      <c r="B13" s="27">
        <f>'SVT Calculator'!I24</f>
        <v>0</v>
      </c>
      <c r="C13" s="57">
        <f>'Social Value Proxies'!I19</f>
        <v>0</v>
      </c>
      <c r="D13" s="65"/>
      <c r="E13" s="57">
        <f>D13*'Social Value Proxies'!U18</f>
        <v>0</v>
      </c>
      <c r="F13" s="68"/>
      <c r="G13" s="68"/>
      <c r="H13" s="68"/>
      <c r="I13" s="68"/>
      <c r="J13" s="68"/>
      <c r="K13" s="87"/>
      <c r="L13" s="68"/>
    </row>
    <row r="14" spans="1:12" ht="24.75" customHeight="1" x14ac:dyDescent="0.25">
      <c r="A14" s="156" t="s">
        <v>56</v>
      </c>
      <c r="B14" s="27">
        <f>'SVT Calculator'!I25</f>
        <v>0</v>
      </c>
      <c r="C14" s="57">
        <f>'Social Value Proxies'!I20</f>
        <v>0</v>
      </c>
      <c r="D14" s="65"/>
      <c r="E14" s="57">
        <f>D14*'Social Value Proxies'!U19</f>
        <v>0</v>
      </c>
      <c r="F14" s="68"/>
      <c r="G14" s="68"/>
      <c r="H14" s="68"/>
      <c r="I14" s="68"/>
      <c r="J14" s="68"/>
      <c r="K14" s="87"/>
      <c r="L14" s="68"/>
    </row>
    <row r="15" spans="1:12" ht="24.75" customHeight="1" x14ac:dyDescent="0.25">
      <c r="A15" s="156" t="s">
        <v>54</v>
      </c>
      <c r="B15" s="27">
        <f>'SVT Calculator'!I26</f>
        <v>0</v>
      </c>
      <c r="C15" s="57">
        <f>'Social Value Proxies'!I21</f>
        <v>0</v>
      </c>
      <c r="D15" s="65"/>
      <c r="E15" s="57">
        <f>D15*'Social Value Proxies'!U20</f>
        <v>0</v>
      </c>
      <c r="F15" s="68"/>
      <c r="G15" s="68"/>
      <c r="H15" s="68"/>
      <c r="I15" s="68"/>
      <c r="J15" s="68"/>
      <c r="K15" s="87"/>
      <c r="L15" s="68"/>
    </row>
    <row r="16" spans="1:12" ht="24.75" customHeight="1" thickBot="1" x14ac:dyDescent="0.3">
      <c r="A16" s="157" t="s">
        <v>47</v>
      </c>
      <c r="B16" s="27">
        <f>'SVT Calculator'!I27</f>
        <v>0</v>
      </c>
      <c r="C16" s="57">
        <f>'Social Value Proxies'!I22</f>
        <v>0</v>
      </c>
      <c r="D16" s="65"/>
      <c r="E16" s="57">
        <f>D16*'Social Value Proxies'!U21</f>
        <v>0</v>
      </c>
      <c r="F16" s="68"/>
      <c r="G16" s="68"/>
      <c r="H16" s="68"/>
      <c r="I16" s="68"/>
      <c r="J16" s="68"/>
      <c r="K16" s="87"/>
      <c r="L16" s="68"/>
    </row>
    <row r="17" spans="1:12" x14ac:dyDescent="0.25">
      <c r="A17" s="84" t="s">
        <v>75</v>
      </c>
      <c r="B17" s="75"/>
      <c r="C17" s="74">
        <f>'Social Value Proxies'!H23</f>
        <v>0</v>
      </c>
      <c r="D17" s="77"/>
      <c r="E17" s="74">
        <f>SUM(E6:E16)</f>
        <v>0</v>
      </c>
      <c r="F17" s="72"/>
      <c r="G17" s="72"/>
      <c r="H17" s="72"/>
      <c r="I17" s="72"/>
      <c r="J17" s="72"/>
      <c r="L17" s="72"/>
    </row>
    <row r="18" spans="1:12" x14ac:dyDescent="0.25">
      <c r="A18" s="85" t="s">
        <v>78</v>
      </c>
      <c r="B18" s="82" t="str">
        <f>'SVT Calculator'!H29</f>
        <v/>
      </c>
      <c r="C18" s="83" t="str">
        <f>'Social Value Proxies'!H24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2a34cL35NBcG8f0e7kX9grEjhHsxClwgQjMw3XHzSmqFS/O++RXMcPB55RK81Gc3fSdbI3mP49pqcukmy2pcUQ==" saltValue="FDICzvhTgfVKpqTKiEcmxQ==" spinCount="100000" sheet="1" objects="1" scenarios="1"/>
  <mergeCells count="4">
    <mergeCell ref="F1:F2"/>
    <mergeCell ref="G1:H4"/>
    <mergeCell ref="A21:B23"/>
    <mergeCell ref="C21:E30"/>
  </mergeCells>
  <hyperlinks>
    <hyperlink ref="A35" r:id="rId1" xr:uid="{7229B360-88F9-4CC1-99A8-7988A4F589D2}"/>
    <hyperlink ref="A33" r:id="rId2" xr:uid="{95008AF8-5072-4780-B00F-83D5F4CF5B45}"/>
  </hyperlinks>
  <pageMargins left="0.7" right="0.7" top="0.75" bottom="0.75" header="0.3" footer="0.3"/>
  <pageSetup paperSize="9" orientation="portrait"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57CD-6F5C-412D-8E90-5C72EA4F1FB6}">
  <sheetPr codeName="Sheet8"/>
  <dimension ref="A1:L35"/>
  <sheetViews>
    <sheetView showGridLines="0" showRowColHeaders="0" workbookViewId="0">
      <selection activeCell="F19" sqref="F19"/>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Calculator'!H13</f>
        <v>0</v>
      </c>
      <c r="F2" s="264"/>
      <c r="G2" s="260"/>
      <c r="H2" s="260"/>
    </row>
    <row r="3" spans="1:12" ht="29.25" customHeight="1" x14ac:dyDescent="0.25">
      <c r="A3" s="100">
        <f>'SVT Calculator'!H15</f>
        <v>0</v>
      </c>
      <c r="F3" s="94"/>
      <c r="G3" s="260"/>
      <c r="H3" s="260"/>
    </row>
    <row r="4" spans="1:12" ht="29.25" customHeight="1" x14ac:dyDescent="0.25">
      <c r="A4" s="55">
        <f>'SVT Calculator'!H11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Calculator'!J17</f>
        <v>0</v>
      </c>
      <c r="C6" s="57">
        <f>'Social Value Proxies'!J12</f>
        <v>0</v>
      </c>
      <c r="D6" s="65"/>
      <c r="E6" s="57">
        <f>D6*'Social Value Proxies'!U11</f>
        <v>0</v>
      </c>
      <c r="F6" s="68"/>
      <c r="G6" s="68"/>
      <c r="H6" s="68"/>
      <c r="I6" s="68"/>
      <c r="J6" s="68"/>
      <c r="K6" s="87"/>
      <c r="L6" s="68"/>
    </row>
    <row r="7" spans="1:12" ht="24.75" customHeight="1" x14ac:dyDescent="0.25">
      <c r="A7" s="156" t="s">
        <v>46</v>
      </c>
      <c r="B7" s="27">
        <f>'SVT Calculator'!J18</f>
        <v>0</v>
      </c>
      <c r="C7" s="57">
        <f>'Social Value Proxies'!J13</f>
        <v>0</v>
      </c>
      <c r="D7" s="66"/>
      <c r="E7" s="57">
        <f>D7*'Social Value Proxies'!U12</f>
        <v>0</v>
      </c>
      <c r="F7" s="68"/>
      <c r="G7" s="68"/>
      <c r="H7" s="68"/>
      <c r="I7" s="68"/>
      <c r="J7" s="68"/>
      <c r="K7" s="87"/>
      <c r="L7" s="68"/>
    </row>
    <row r="8" spans="1:12" ht="24.75" customHeight="1" x14ac:dyDescent="0.25">
      <c r="A8" s="156" t="s">
        <v>45</v>
      </c>
      <c r="B8" s="27">
        <f>'SVT Calculator'!J19</f>
        <v>0</v>
      </c>
      <c r="C8" s="57">
        <f>'Social Value Proxies'!J14</f>
        <v>0</v>
      </c>
      <c r="D8" s="65"/>
      <c r="E8" s="57">
        <f>D8*'Social Value Proxies'!U13</f>
        <v>0</v>
      </c>
      <c r="F8" s="68"/>
      <c r="G8" s="68"/>
      <c r="H8" s="68"/>
      <c r="I8" s="68"/>
      <c r="J8" s="68"/>
      <c r="K8" s="87"/>
      <c r="L8" s="68"/>
    </row>
    <row r="9" spans="1:12" ht="24.75" customHeight="1" x14ac:dyDescent="0.25">
      <c r="A9" s="156" t="s">
        <v>55</v>
      </c>
      <c r="B9" s="27">
        <f>'SVT Calculator'!J20</f>
        <v>0</v>
      </c>
      <c r="C9" s="57">
        <f>'Social Value Proxies'!J15</f>
        <v>0</v>
      </c>
      <c r="D9" s="65"/>
      <c r="E9" s="57">
        <f>D9*'Social Value Proxies'!U14</f>
        <v>0</v>
      </c>
      <c r="F9" s="68"/>
      <c r="G9" s="68"/>
      <c r="H9" s="68"/>
      <c r="I9" s="68"/>
      <c r="J9" s="68"/>
      <c r="K9" s="87"/>
      <c r="L9" s="68"/>
    </row>
    <row r="10" spans="1:12" ht="24.75" customHeight="1" x14ac:dyDescent="0.25">
      <c r="A10" s="156" t="s">
        <v>130</v>
      </c>
      <c r="B10" s="27">
        <f>'SVT Calculator'!J21</f>
        <v>0</v>
      </c>
      <c r="C10" s="57">
        <f>'Social Value Proxies'!J16</f>
        <v>0</v>
      </c>
      <c r="D10" s="65"/>
      <c r="E10" s="57">
        <f>D10*'Social Value Proxies'!U15</f>
        <v>0</v>
      </c>
      <c r="F10" s="68"/>
      <c r="G10" s="68"/>
      <c r="H10" s="68"/>
      <c r="I10" s="68"/>
      <c r="J10" s="68"/>
      <c r="K10" s="87"/>
      <c r="L10" s="68"/>
    </row>
    <row r="11" spans="1:12" ht="24.75" customHeight="1" x14ac:dyDescent="0.25">
      <c r="A11" s="156" t="s">
        <v>131</v>
      </c>
      <c r="B11" s="27">
        <f>'SVT Calculator'!J22</f>
        <v>0</v>
      </c>
      <c r="C11" s="57">
        <f>'Social Value Proxies'!J17</f>
        <v>0</v>
      </c>
      <c r="D11" s="65"/>
      <c r="E11" s="57">
        <f>D11*'Social Value Proxies'!U16</f>
        <v>0</v>
      </c>
      <c r="F11" s="68"/>
      <c r="G11" s="68"/>
      <c r="H11" s="68"/>
      <c r="I11" s="68"/>
      <c r="J11" s="68"/>
      <c r="K11" s="87"/>
      <c r="L11" s="68"/>
    </row>
    <row r="12" spans="1:12" ht="24.75" customHeight="1" x14ac:dyDescent="0.25">
      <c r="A12" s="156" t="s">
        <v>53</v>
      </c>
      <c r="B12" s="27">
        <f>'SVT Calculator'!J23</f>
        <v>0</v>
      </c>
      <c r="C12" s="57">
        <f>'Social Value Proxies'!J18</f>
        <v>0</v>
      </c>
      <c r="D12" s="65"/>
      <c r="E12" s="57">
        <f>D12*'Social Value Proxies'!U17</f>
        <v>0</v>
      </c>
      <c r="F12" s="68"/>
      <c r="G12" s="68"/>
      <c r="H12" s="68"/>
      <c r="I12" s="68"/>
      <c r="J12" s="68"/>
      <c r="K12" s="87"/>
      <c r="L12" s="68"/>
    </row>
    <row r="13" spans="1:12" ht="24.75" customHeight="1" x14ac:dyDescent="0.25">
      <c r="A13" s="156" t="s">
        <v>129</v>
      </c>
      <c r="B13" s="27">
        <f>'SVT Calculator'!J24</f>
        <v>0</v>
      </c>
      <c r="C13" s="57">
        <f>'Social Value Proxies'!J19</f>
        <v>0</v>
      </c>
      <c r="D13" s="65"/>
      <c r="E13" s="57">
        <f>D13*'Social Value Proxies'!U18</f>
        <v>0</v>
      </c>
      <c r="F13" s="68"/>
      <c r="G13" s="68"/>
      <c r="H13" s="68"/>
      <c r="I13" s="68"/>
      <c r="J13" s="68"/>
      <c r="K13" s="87"/>
      <c r="L13" s="68"/>
    </row>
    <row r="14" spans="1:12" ht="24.75" customHeight="1" x14ac:dyDescent="0.25">
      <c r="A14" s="156" t="s">
        <v>56</v>
      </c>
      <c r="B14" s="27">
        <f>'SVT Calculator'!J25</f>
        <v>0</v>
      </c>
      <c r="C14" s="57">
        <f>'Social Value Proxies'!J20</f>
        <v>0</v>
      </c>
      <c r="D14" s="65"/>
      <c r="E14" s="57">
        <f>D14*'Social Value Proxies'!U19</f>
        <v>0</v>
      </c>
      <c r="F14" s="68"/>
      <c r="G14" s="68"/>
      <c r="H14" s="68"/>
      <c r="I14" s="68"/>
      <c r="J14" s="68"/>
      <c r="K14" s="87"/>
      <c r="L14" s="68"/>
    </row>
    <row r="15" spans="1:12" ht="24.75" customHeight="1" x14ac:dyDescent="0.25">
      <c r="A15" s="156" t="s">
        <v>54</v>
      </c>
      <c r="B15" s="27">
        <f>'SVT Calculator'!J26</f>
        <v>0</v>
      </c>
      <c r="C15" s="57">
        <f>'Social Value Proxies'!J21</f>
        <v>0</v>
      </c>
      <c r="D15" s="65"/>
      <c r="E15" s="57">
        <f>D15*'Social Value Proxies'!U20</f>
        <v>0</v>
      </c>
      <c r="F15" s="68"/>
      <c r="G15" s="68"/>
      <c r="H15" s="68"/>
      <c r="I15" s="68"/>
      <c r="J15" s="68"/>
      <c r="K15" s="87"/>
      <c r="L15" s="68"/>
    </row>
    <row r="16" spans="1:12" ht="24.75" customHeight="1" thickBot="1" x14ac:dyDescent="0.3">
      <c r="A16" s="157" t="s">
        <v>47</v>
      </c>
      <c r="B16" s="27">
        <f>'SVT Calculator'!J27</f>
        <v>0</v>
      </c>
      <c r="C16" s="57">
        <f>'Social Value Proxies'!J22</f>
        <v>0</v>
      </c>
      <c r="D16" s="65"/>
      <c r="E16" s="57">
        <f>D16*'Social Value Proxies'!U21</f>
        <v>0</v>
      </c>
      <c r="F16" s="68"/>
      <c r="G16" s="68"/>
      <c r="H16" s="68"/>
      <c r="I16" s="68"/>
      <c r="J16" s="68"/>
      <c r="K16" s="87"/>
      <c r="L16" s="68"/>
    </row>
    <row r="17" spans="1:12" x14ac:dyDescent="0.25">
      <c r="A17" s="84" t="s">
        <v>75</v>
      </c>
      <c r="B17" s="75"/>
      <c r="C17" s="74">
        <f>'Social Value Proxies'!H23</f>
        <v>0</v>
      </c>
      <c r="D17" s="77"/>
      <c r="E17" s="74">
        <f>SUM(E6:E16)</f>
        <v>0</v>
      </c>
      <c r="F17" s="72"/>
      <c r="G17" s="72"/>
      <c r="H17" s="72"/>
      <c r="I17" s="72"/>
      <c r="J17" s="72"/>
      <c r="L17" s="72"/>
    </row>
    <row r="18" spans="1:12" x14ac:dyDescent="0.25">
      <c r="A18" s="85" t="s">
        <v>78</v>
      </c>
      <c r="B18" s="82" t="str">
        <f>'SVT Calculator'!H29</f>
        <v/>
      </c>
      <c r="C18" s="83" t="str">
        <f>'Social Value Proxies'!H24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vhBmacVvfo2BuLPfNjhAJE/RtOAoZEzyJKbIMIbdj9kHXCvQo7GY+A+K3kxjtKYszC/lgomEoBwwbt4MlMhAqg==" saltValue="JSd4+6dnwhKK7zwXOdJCQQ==" spinCount="100000" sheet="1" objects="1" scenarios="1"/>
  <mergeCells count="4">
    <mergeCell ref="F1:F2"/>
    <mergeCell ref="G1:H4"/>
    <mergeCell ref="A21:B23"/>
    <mergeCell ref="C21:E30"/>
  </mergeCells>
  <hyperlinks>
    <hyperlink ref="A35" r:id="rId1" xr:uid="{DAB964E2-1E29-40EF-9D8D-B22EF1F1A29E}"/>
    <hyperlink ref="A33" r:id="rId2" xr:uid="{313E17D7-C759-4E03-A57D-9A74EC6C4516}"/>
  </hyperlinks>
  <pageMargins left="0.7" right="0.7" top="0.75" bottom="0.75" header="0.3" footer="0.3"/>
  <pageSetup paperSize="9" orientation="portrait"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35"/>
  <sheetViews>
    <sheetView showGridLines="0" showRowColHeaders="0" workbookViewId="0">
      <selection activeCell="A6" sqref="A6:A16"/>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Calculator'!K13</f>
        <v>0</v>
      </c>
      <c r="F2" s="264"/>
      <c r="G2" s="260"/>
      <c r="H2" s="260"/>
    </row>
    <row r="3" spans="1:12" ht="29.25" customHeight="1" x14ac:dyDescent="0.25">
      <c r="A3" s="100">
        <f>'SVT Calculator'!K15</f>
        <v>0</v>
      </c>
      <c r="F3" s="94"/>
      <c r="G3" s="260"/>
      <c r="H3" s="260"/>
    </row>
    <row r="4" spans="1:12" ht="29.25" customHeight="1" x14ac:dyDescent="0.25">
      <c r="A4" s="55">
        <f>'SVT Calculator'!K11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Calculator'!K17</f>
        <v>0</v>
      </c>
      <c r="C6" s="57">
        <f>'Social Value Proxies'!K12</f>
        <v>0</v>
      </c>
      <c r="D6" s="65"/>
      <c r="E6" s="57">
        <f>D6*'Social Value Proxies'!U11</f>
        <v>0</v>
      </c>
      <c r="F6" s="68"/>
      <c r="G6" s="68"/>
      <c r="H6" s="68"/>
      <c r="I6" s="68"/>
      <c r="J6" s="68"/>
      <c r="K6" s="87"/>
      <c r="L6" s="68"/>
    </row>
    <row r="7" spans="1:12" ht="24.75" customHeight="1" x14ac:dyDescent="0.25">
      <c r="A7" s="156" t="s">
        <v>46</v>
      </c>
      <c r="B7" s="27">
        <f>'SVT Calculator'!K18</f>
        <v>0</v>
      </c>
      <c r="C7" s="57">
        <f>'Social Value Proxies'!K13</f>
        <v>0</v>
      </c>
      <c r="D7" s="66"/>
      <c r="E7" s="57">
        <f>D7*'Social Value Proxies'!U12</f>
        <v>0</v>
      </c>
      <c r="F7" s="68"/>
      <c r="G7" s="68"/>
      <c r="H7" s="68"/>
      <c r="I7" s="68"/>
      <c r="J7" s="68"/>
      <c r="K7" s="87"/>
      <c r="L7" s="68"/>
    </row>
    <row r="8" spans="1:12" ht="24.75" customHeight="1" x14ac:dyDescent="0.25">
      <c r="A8" s="156" t="s">
        <v>45</v>
      </c>
      <c r="B8" s="27">
        <f>'SVT Calculator'!K19</f>
        <v>0</v>
      </c>
      <c r="C8" s="57">
        <f>'Social Value Proxies'!K14</f>
        <v>0</v>
      </c>
      <c r="D8" s="65"/>
      <c r="E8" s="57">
        <f>D8*'Social Value Proxies'!U13</f>
        <v>0</v>
      </c>
      <c r="F8" s="68"/>
      <c r="G8" s="68"/>
      <c r="H8" s="68"/>
      <c r="I8" s="68"/>
      <c r="J8" s="68"/>
      <c r="K8" s="87"/>
      <c r="L8" s="68"/>
    </row>
    <row r="9" spans="1:12" ht="24.75" customHeight="1" x14ac:dyDescent="0.25">
      <c r="A9" s="156" t="s">
        <v>55</v>
      </c>
      <c r="B9" s="27">
        <f>'SVT Calculator'!K20</f>
        <v>0</v>
      </c>
      <c r="C9" s="57">
        <f>'Social Value Proxies'!K15</f>
        <v>0</v>
      </c>
      <c r="D9" s="65"/>
      <c r="E9" s="57">
        <f>D9*'Social Value Proxies'!U14</f>
        <v>0</v>
      </c>
      <c r="F9" s="68"/>
      <c r="G9" s="68"/>
      <c r="H9" s="68"/>
      <c r="I9" s="68"/>
      <c r="J9" s="68"/>
      <c r="K9" s="87"/>
      <c r="L9" s="68"/>
    </row>
    <row r="10" spans="1:12" ht="24.75" customHeight="1" x14ac:dyDescent="0.25">
      <c r="A10" s="156" t="s">
        <v>130</v>
      </c>
      <c r="B10" s="27">
        <f>'SVT Calculator'!K21</f>
        <v>0</v>
      </c>
      <c r="C10" s="57">
        <f>'Social Value Proxies'!K16</f>
        <v>0</v>
      </c>
      <c r="D10" s="65"/>
      <c r="E10" s="57">
        <f>D10*'Social Value Proxies'!U15</f>
        <v>0</v>
      </c>
      <c r="F10" s="68"/>
      <c r="G10" s="68"/>
      <c r="H10" s="68"/>
      <c r="I10" s="68"/>
      <c r="J10" s="68"/>
      <c r="K10" s="87"/>
      <c r="L10" s="68"/>
    </row>
    <row r="11" spans="1:12" ht="24.75" customHeight="1" x14ac:dyDescent="0.25">
      <c r="A11" s="156" t="s">
        <v>131</v>
      </c>
      <c r="B11" s="27">
        <f>'SVT Calculator'!K22</f>
        <v>0</v>
      </c>
      <c r="C11" s="57">
        <f>'Social Value Proxies'!K17</f>
        <v>0</v>
      </c>
      <c r="D11" s="65"/>
      <c r="E11" s="57">
        <f>D11*'Social Value Proxies'!U16</f>
        <v>0</v>
      </c>
      <c r="F11" s="68"/>
      <c r="G11" s="68"/>
      <c r="H11" s="68"/>
      <c r="I11" s="68"/>
      <c r="J11" s="68"/>
      <c r="K11" s="87"/>
      <c r="L11" s="68"/>
    </row>
    <row r="12" spans="1:12" ht="24.75" customHeight="1" x14ac:dyDescent="0.25">
      <c r="A12" s="156" t="s">
        <v>53</v>
      </c>
      <c r="B12" s="27">
        <f>'SVT Calculator'!K23</f>
        <v>0</v>
      </c>
      <c r="C12" s="57">
        <f>'Social Value Proxies'!K18</f>
        <v>0</v>
      </c>
      <c r="D12" s="65"/>
      <c r="E12" s="57">
        <f>D12*'Social Value Proxies'!U17</f>
        <v>0</v>
      </c>
      <c r="F12" s="68"/>
      <c r="G12" s="68"/>
      <c r="H12" s="68"/>
      <c r="I12" s="68"/>
      <c r="J12" s="68"/>
      <c r="K12" s="87"/>
      <c r="L12" s="68"/>
    </row>
    <row r="13" spans="1:12" ht="24.75" customHeight="1" x14ac:dyDescent="0.25">
      <c r="A13" s="156" t="s">
        <v>129</v>
      </c>
      <c r="B13" s="27">
        <f>'SVT Calculator'!K24</f>
        <v>0</v>
      </c>
      <c r="C13" s="57">
        <f>'Social Value Proxies'!K19</f>
        <v>0</v>
      </c>
      <c r="D13" s="65"/>
      <c r="E13" s="57">
        <f>D13*'Social Value Proxies'!U18</f>
        <v>0</v>
      </c>
      <c r="F13" s="68"/>
      <c r="G13" s="68"/>
      <c r="H13" s="68"/>
      <c r="I13" s="68"/>
      <c r="J13" s="68"/>
      <c r="K13" s="87"/>
      <c r="L13" s="68"/>
    </row>
    <row r="14" spans="1:12" ht="24.75" customHeight="1" x14ac:dyDescent="0.25">
      <c r="A14" s="156" t="s">
        <v>56</v>
      </c>
      <c r="B14" s="27">
        <f>'SVT Calculator'!K25</f>
        <v>0</v>
      </c>
      <c r="C14" s="57">
        <f>'Social Value Proxies'!K20</f>
        <v>0</v>
      </c>
      <c r="D14" s="65"/>
      <c r="E14" s="57">
        <f>D14*'Social Value Proxies'!U19</f>
        <v>0</v>
      </c>
      <c r="F14" s="68"/>
      <c r="G14" s="68"/>
      <c r="H14" s="68"/>
      <c r="I14" s="68"/>
      <c r="J14" s="68"/>
      <c r="K14" s="87"/>
      <c r="L14" s="68"/>
    </row>
    <row r="15" spans="1:12" ht="24.75" customHeight="1" x14ac:dyDescent="0.25">
      <c r="A15" s="156" t="s">
        <v>54</v>
      </c>
      <c r="B15" s="27">
        <f>'SVT Calculator'!K26</f>
        <v>0</v>
      </c>
      <c r="C15" s="57">
        <f>'Social Value Proxies'!K21</f>
        <v>0</v>
      </c>
      <c r="D15" s="65"/>
      <c r="E15" s="57">
        <f>D15*'Social Value Proxies'!U20</f>
        <v>0</v>
      </c>
      <c r="F15" s="68"/>
      <c r="G15" s="68"/>
      <c r="H15" s="68"/>
      <c r="I15" s="68"/>
      <c r="J15" s="68"/>
      <c r="K15" s="87"/>
      <c r="L15" s="68"/>
    </row>
    <row r="16" spans="1:12" ht="24.75" customHeight="1" thickBot="1" x14ac:dyDescent="0.3">
      <c r="A16" s="157" t="s">
        <v>47</v>
      </c>
      <c r="B16" s="27">
        <f>'SVT Calculator'!K27</f>
        <v>0</v>
      </c>
      <c r="C16" s="57">
        <f>'Social Value Proxies'!K22</f>
        <v>0</v>
      </c>
      <c r="D16" s="65"/>
      <c r="E16" s="57">
        <f>D16*'Social Value Proxies'!U21</f>
        <v>0</v>
      </c>
      <c r="F16" s="68"/>
      <c r="G16" s="68"/>
      <c r="H16" s="68"/>
      <c r="I16" s="68"/>
      <c r="J16" s="68"/>
      <c r="K16" s="87"/>
      <c r="L16" s="68"/>
    </row>
    <row r="17" spans="1:12" x14ac:dyDescent="0.25">
      <c r="A17" s="84" t="s">
        <v>75</v>
      </c>
      <c r="B17" s="75"/>
      <c r="C17" s="74">
        <f>'Social Value Proxies'!K23</f>
        <v>0</v>
      </c>
      <c r="D17" s="77"/>
      <c r="E17" s="74">
        <f>SUM(E6:E16)</f>
        <v>0</v>
      </c>
      <c r="F17" s="72"/>
      <c r="G17" s="72"/>
      <c r="H17" s="72"/>
      <c r="I17" s="72"/>
      <c r="J17" s="72"/>
      <c r="L17" s="72"/>
    </row>
    <row r="18" spans="1:12" x14ac:dyDescent="0.25">
      <c r="A18" s="85" t="s">
        <v>78</v>
      </c>
      <c r="B18" s="82"/>
      <c r="C18" s="83" t="str">
        <f>'Social Value Proxies'!K24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z2OhfvHgA5IRrKdSaKiu1NCP5rZ+dpijCq4cOUdof2lUkDCRuoe7AwoFI9MAOfU6GY77dC5FKPGhN6gPjGz+DA==" saltValue="fr66ziB1Ku3YbhURA3KWnA==" spinCount="100000" sheet="1" objects="1" scenarios="1"/>
  <mergeCells count="4">
    <mergeCell ref="G1:H4"/>
    <mergeCell ref="F1:F2"/>
    <mergeCell ref="C21:E30"/>
    <mergeCell ref="A21:B23"/>
  </mergeCells>
  <hyperlinks>
    <hyperlink ref="A35" r:id="rId1" xr:uid="{00000000-0004-0000-0E00-000000000000}"/>
    <hyperlink ref="A33" r:id="rId2" xr:uid="{00000000-0004-0000-0E00-000001000000}"/>
  </hyperlinks>
  <pageMargins left="0.7" right="0.7" top="0.75" bottom="0.75" header="0.3" footer="0.3"/>
  <pageSetup paperSize="9" orientation="portrait" verticalDpi="0"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35"/>
  <sheetViews>
    <sheetView showGridLines="0" showRowColHeaders="0" workbookViewId="0">
      <selection activeCell="G20" sqref="G20"/>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Calculator'!L13</f>
        <v>0</v>
      </c>
      <c r="F2" s="264"/>
      <c r="G2" s="260"/>
      <c r="H2" s="260"/>
    </row>
    <row r="3" spans="1:12" ht="29.25" customHeight="1" x14ac:dyDescent="0.25">
      <c r="A3" s="100">
        <f>'SVT Calculator'!K15</f>
        <v>0</v>
      </c>
      <c r="F3" s="94"/>
      <c r="G3" s="260"/>
      <c r="H3" s="260"/>
    </row>
    <row r="4" spans="1:12" ht="29.25" customHeight="1" x14ac:dyDescent="0.25">
      <c r="A4" s="55">
        <f>'SVT Calculator'!K11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Calculator'!L17</f>
        <v>0</v>
      </c>
      <c r="C6" s="57">
        <f>'Social Value Proxies'!L12</f>
        <v>0</v>
      </c>
      <c r="D6" s="65"/>
      <c r="E6" s="57">
        <f>D6*'Social Value Proxies'!U11</f>
        <v>0</v>
      </c>
      <c r="F6" s="68"/>
      <c r="G6" s="68"/>
      <c r="H6" s="68"/>
      <c r="I6" s="68"/>
      <c r="J6" s="68"/>
      <c r="K6" s="87"/>
      <c r="L6" s="68"/>
    </row>
    <row r="7" spans="1:12" ht="24.75" customHeight="1" x14ac:dyDescent="0.25">
      <c r="A7" s="156" t="s">
        <v>46</v>
      </c>
      <c r="B7" s="27">
        <f>'SVT Calculator'!L18</f>
        <v>0</v>
      </c>
      <c r="C7" s="57">
        <f>'Social Value Proxies'!L13</f>
        <v>0</v>
      </c>
      <c r="D7" s="66"/>
      <c r="E7" s="57">
        <f>D7*'Social Value Proxies'!U12</f>
        <v>0</v>
      </c>
      <c r="F7" s="68"/>
      <c r="G7" s="68"/>
      <c r="H7" s="68"/>
      <c r="I7" s="68"/>
      <c r="J7" s="68"/>
      <c r="K7" s="87"/>
      <c r="L7" s="68"/>
    </row>
    <row r="8" spans="1:12" ht="24.75" customHeight="1" x14ac:dyDescent="0.25">
      <c r="A8" s="156" t="s">
        <v>45</v>
      </c>
      <c r="B8" s="27">
        <f>'SVT Calculator'!L19</f>
        <v>0</v>
      </c>
      <c r="C8" s="57">
        <f>'Social Value Proxies'!L14</f>
        <v>0</v>
      </c>
      <c r="D8" s="65"/>
      <c r="E8" s="57">
        <f>D8*'Social Value Proxies'!U13</f>
        <v>0</v>
      </c>
      <c r="F8" s="68"/>
      <c r="G8" s="68"/>
      <c r="H8" s="68"/>
      <c r="I8" s="68"/>
      <c r="J8" s="68"/>
      <c r="K8" s="87"/>
      <c r="L8" s="68"/>
    </row>
    <row r="9" spans="1:12" ht="24.75" customHeight="1" x14ac:dyDescent="0.25">
      <c r="A9" s="156" t="s">
        <v>55</v>
      </c>
      <c r="B9" s="27">
        <f>'SVT Calculator'!L20</f>
        <v>0</v>
      </c>
      <c r="C9" s="57">
        <f>'Social Value Proxies'!L15</f>
        <v>0</v>
      </c>
      <c r="D9" s="65"/>
      <c r="E9" s="57">
        <f>D9*'Social Value Proxies'!U14</f>
        <v>0</v>
      </c>
      <c r="F9" s="68"/>
      <c r="G9" s="68"/>
      <c r="H9" s="68"/>
      <c r="I9" s="68"/>
      <c r="J9" s="68"/>
      <c r="K9" s="87"/>
      <c r="L9" s="68"/>
    </row>
    <row r="10" spans="1:12" ht="24.75" customHeight="1" x14ac:dyDescent="0.25">
      <c r="A10" s="156" t="s">
        <v>130</v>
      </c>
      <c r="B10" s="27">
        <f>'SVT Calculator'!L21</f>
        <v>0</v>
      </c>
      <c r="C10" s="57">
        <f>'Social Value Proxies'!L16</f>
        <v>0</v>
      </c>
      <c r="D10" s="65"/>
      <c r="E10" s="57">
        <f>D10*'Social Value Proxies'!U15</f>
        <v>0</v>
      </c>
      <c r="F10" s="68"/>
      <c r="G10" s="68"/>
      <c r="H10" s="68"/>
      <c r="I10" s="68"/>
      <c r="J10" s="68"/>
      <c r="K10" s="87"/>
      <c r="L10" s="68"/>
    </row>
    <row r="11" spans="1:12" ht="24.75" customHeight="1" x14ac:dyDescent="0.25">
      <c r="A11" s="156" t="s">
        <v>131</v>
      </c>
      <c r="B11" s="27">
        <f>'SVT Calculator'!L22</f>
        <v>0</v>
      </c>
      <c r="C11" s="57">
        <f>'Social Value Proxies'!L17</f>
        <v>0</v>
      </c>
      <c r="D11" s="65"/>
      <c r="E11" s="57">
        <f>D11*'Social Value Proxies'!U16</f>
        <v>0</v>
      </c>
      <c r="F11" s="68"/>
      <c r="G11" s="68"/>
      <c r="H11" s="68"/>
      <c r="I11" s="68"/>
      <c r="J11" s="68"/>
      <c r="K11" s="87"/>
      <c r="L11" s="68"/>
    </row>
    <row r="12" spans="1:12" ht="24.75" customHeight="1" x14ac:dyDescent="0.25">
      <c r="A12" s="156" t="s">
        <v>53</v>
      </c>
      <c r="B12" s="27">
        <f>'SVT Calculator'!L23</f>
        <v>0</v>
      </c>
      <c r="C12" s="57">
        <f>'Social Value Proxies'!L18</f>
        <v>0</v>
      </c>
      <c r="D12" s="65"/>
      <c r="E12" s="57">
        <f>D12*'Social Value Proxies'!U17</f>
        <v>0</v>
      </c>
      <c r="F12" s="68"/>
      <c r="G12" s="68"/>
      <c r="H12" s="68"/>
      <c r="I12" s="68"/>
      <c r="J12" s="68"/>
      <c r="K12" s="87"/>
      <c r="L12" s="68"/>
    </row>
    <row r="13" spans="1:12" ht="24.75" customHeight="1" x14ac:dyDescent="0.25">
      <c r="A13" s="156" t="s">
        <v>129</v>
      </c>
      <c r="B13" s="27">
        <f>'SVT Calculator'!L24</f>
        <v>0</v>
      </c>
      <c r="C13" s="57">
        <f>'Social Value Proxies'!L19</f>
        <v>0</v>
      </c>
      <c r="D13" s="65"/>
      <c r="E13" s="57">
        <f>D13*'Social Value Proxies'!U18</f>
        <v>0</v>
      </c>
      <c r="F13" s="68"/>
      <c r="G13" s="68"/>
      <c r="H13" s="68"/>
      <c r="I13" s="68"/>
      <c r="J13" s="68"/>
      <c r="K13" s="87"/>
      <c r="L13" s="68"/>
    </row>
    <row r="14" spans="1:12" ht="24.75" customHeight="1" x14ac:dyDescent="0.25">
      <c r="A14" s="156" t="s">
        <v>56</v>
      </c>
      <c r="B14" s="27">
        <f>'SVT Calculator'!L25</f>
        <v>0</v>
      </c>
      <c r="C14" s="57">
        <f>'Social Value Proxies'!L20</f>
        <v>0</v>
      </c>
      <c r="D14" s="65"/>
      <c r="E14" s="57">
        <f>D14*'Social Value Proxies'!U19</f>
        <v>0</v>
      </c>
      <c r="F14" s="68"/>
      <c r="G14" s="68"/>
      <c r="H14" s="68"/>
      <c r="I14" s="68"/>
      <c r="J14" s="68"/>
      <c r="K14" s="87"/>
      <c r="L14" s="68"/>
    </row>
    <row r="15" spans="1:12" ht="24.75" customHeight="1" x14ac:dyDescent="0.25">
      <c r="A15" s="156" t="s">
        <v>54</v>
      </c>
      <c r="B15" s="27">
        <f>'SVT Calculator'!L26</f>
        <v>0</v>
      </c>
      <c r="C15" s="57">
        <f>'Social Value Proxies'!L21</f>
        <v>0</v>
      </c>
      <c r="D15" s="65"/>
      <c r="E15" s="57">
        <f>D15*'Social Value Proxies'!U20</f>
        <v>0</v>
      </c>
      <c r="F15" s="68"/>
      <c r="G15" s="68"/>
      <c r="H15" s="68"/>
      <c r="I15" s="68"/>
      <c r="J15" s="68"/>
      <c r="K15" s="87"/>
      <c r="L15" s="68"/>
    </row>
    <row r="16" spans="1:12" ht="24.75" customHeight="1" thickBot="1" x14ac:dyDescent="0.3">
      <c r="A16" s="157" t="s">
        <v>47</v>
      </c>
      <c r="B16" s="27">
        <f>'SVT Calculator'!L27</f>
        <v>0</v>
      </c>
      <c r="C16" s="57">
        <f>'Social Value Proxies'!L22</f>
        <v>0</v>
      </c>
      <c r="D16" s="65"/>
      <c r="E16" s="57">
        <f>D16*'Social Value Proxies'!U21</f>
        <v>0</v>
      </c>
      <c r="F16" s="68"/>
      <c r="G16" s="68"/>
      <c r="H16" s="68"/>
      <c r="I16" s="68"/>
      <c r="J16" s="68"/>
      <c r="K16" s="87"/>
      <c r="L16" s="68"/>
    </row>
    <row r="17" spans="1:12" x14ac:dyDescent="0.25">
      <c r="A17" s="84" t="s">
        <v>75</v>
      </c>
      <c r="B17" s="75"/>
      <c r="C17" s="74">
        <f>'Social Value Proxies'!K23</f>
        <v>0</v>
      </c>
      <c r="D17" s="77"/>
      <c r="E17" s="74">
        <f>SUM(E6:E16)</f>
        <v>0</v>
      </c>
      <c r="F17" s="72"/>
      <c r="G17" s="72"/>
      <c r="H17" s="72"/>
      <c r="I17" s="72"/>
      <c r="J17" s="72"/>
      <c r="L17" s="72"/>
    </row>
    <row r="18" spans="1:12" x14ac:dyDescent="0.25">
      <c r="A18" s="85" t="s">
        <v>78</v>
      </c>
      <c r="B18" s="82"/>
      <c r="C18" s="83" t="str">
        <f>'Social Value Proxies'!K24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J03VwO6TqH0HGvBnBx68iHbypyOh9nNPKv75/EjFXQ6ZVbMWgFl30643vWXCfehQ2jQsVvAUdRQ+h4f2weGdrg==" saltValue="dQ9bZJ8SuYQz/VduDd95JQ==" spinCount="100000" sheet="1" objects="1" scenarios="1"/>
  <mergeCells count="4">
    <mergeCell ref="G1:H4"/>
    <mergeCell ref="F1:F2"/>
    <mergeCell ref="C21:E30"/>
    <mergeCell ref="A21:B23"/>
  </mergeCells>
  <hyperlinks>
    <hyperlink ref="A35" r:id="rId1" xr:uid="{00000000-0004-0000-0F00-000000000000}"/>
    <hyperlink ref="A33" r:id="rId2" xr:uid="{00000000-0004-0000-0F00-000001000000}"/>
  </hyperlinks>
  <pageMargins left="0.7" right="0.7" top="0.75" bottom="0.75" header="0.3" footer="0.3"/>
  <pageSetup paperSize="9" orientation="portrait" verticalDpi="0"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8C62-61F8-4756-967E-31084515F23E}">
  <sheetPr codeName="Sheet9"/>
  <dimension ref="A1:L35"/>
  <sheetViews>
    <sheetView showGridLines="0" showRowColHeaders="0" workbookViewId="0">
      <selection activeCell="A6" sqref="A6:A16"/>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Calculator'!H13</f>
        <v>0</v>
      </c>
      <c r="F2" s="264"/>
      <c r="G2" s="260"/>
      <c r="H2" s="260"/>
    </row>
    <row r="3" spans="1:12" ht="29.25" customHeight="1" x14ac:dyDescent="0.25">
      <c r="A3" s="100">
        <f>'SVT Calculator'!H15</f>
        <v>0</v>
      </c>
      <c r="F3" s="94"/>
      <c r="G3" s="260"/>
      <c r="H3" s="260"/>
    </row>
    <row r="4" spans="1:12" ht="29.25" customHeight="1" x14ac:dyDescent="0.25">
      <c r="A4" s="55">
        <f>'SVT Calculator'!H11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27">
        <f>'SVT Calculator'!M17</f>
        <v>0</v>
      </c>
      <c r="C6" s="57">
        <f>'Social Value Proxies'!M12</f>
        <v>0</v>
      </c>
      <c r="D6" s="65"/>
      <c r="E6" s="57">
        <f>D6*'Social Value Proxies'!U11</f>
        <v>0</v>
      </c>
      <c r="F6" s="68"/>
      <c r="G6" s="68"/>
      <c r="H6" s="68"/>
      <c r="I6" s="68"/>
      <c r="J6" s="68"/>
      <c r="K6" s="87"/>
      <c r="L6" s="68"/>
    </row>
    <row r="7" spans="1:12" ht="24.75" customHeight="1" x14ac:dyDescent="0.25">
      <c r="A7" s="156" t="s">
        <v>46</v>
      </c>
      <c r="B7" s="27">
        <f>'SVT Calculator'!M18</f>
        <v>0</v>
      </c>
      <c r="C7" s="57">
        <f>'Social Value Proxies'!M13</f>
        <v>0</v>
      </c>
      <c r="D7" s="66"/>
      <c r="E7" s="57">
        <f>D7*'Social Value Proxies'!U12</f>
        <v>0</v>
      </c>
      <c r="F7" s="68"/>
      <c r="G7" s="68"/>
      <c r="H7" s="68"/>
      <c r="I7" s="68"/>
      <c r="J7" s="68"/>
      <c r="K7" s="87"/>
      <c r="L7" s="68"/>
    </row>
    <row r="8" spans="1:12" ht="24.75" customHeight="1" x14ac:dyDescent="0.25">
      <c r="A8" s="156" t="s">
        <v>45</v>
      </c>
      <c r="B8" s="27">
        <f>'SVT Calculator'!M19</f>
        <v>0</v>
      </c>
      <c r="C8" s="57">
        <f>'Social Value Proxies'!M14</f>
        <v>0</v>
      </c>
      <c r="D8" s="65"/>
      <c r="E8" s="57">
        <f>D8*'Social Value Proxies'!U13</f>
        <v>0</v>
      </c>
      <c r="F8" s="68"/>
      <c r="G8" s="68"/>
      <c r="H8" s="68"/>
      <c r="I8" s="68"/>
      <c r="J8" s="68"/>
      <c r="K8" s="87"/>
      <c r="L8" s="68"/>
    </row>
    <row r="9" spans="1:12" ht="24.75" customHeight="1" x14ac:dyDescent="0.25">
      <c r="A9" s="156" t="s">
        <v>55</v>
      </c>
      <c r="B9" s="27">
        <f>'SVT Calculator'!M20</f>
        <v>0</v>
      </c>
      <c r="C9" s="57">
        <f>'Social Value Proxies'!M15</f>
        <v>0</v>
      </c>
      <c r="D9" s="65"/>
      <c r="E9" s="57">
        <f>D9*'Social Value Proxies'!U14</f>
        <v>0</v>
      </c>
      <c r="F9" s="68"/>
      <c r="G9" s="68"/>
      <c r="H9" s="68"/>
      <c r="I9" s="68"/>
      <c r="J9" s="68"/>
      <c r="K9" s="87"/>
      <c r="L9" s="68"/>
    </row>
    <row r="10" spans="1:12" ht="24.75" customHeight="1" x14ac:dyDescent="0.25">
      <c r="A10" s="156" t="s">
        <v>130</v>
      </c>
      <c r="B10" s="27">
        <f>'SVT Calculator'!M21</f>
        <v>0</v>
      </c>
      <c r="C10" s="57">
        <f>'Social Value Proxies'!M16</f>
        <v>0</v>
      </c>
      <c r="D10" s="65"/>
      <c r="E10" s="57">
        <f>D10*'Social Value Proxies'!U15</f>
        <v>0</v>
      </c>
      <c r="F10" s="68"/>
      <c r="G10" s="68"/>
      <c r="H10" s="68"/>
      <c r="I10" s="68"/>
      <c r="J10" s="68"/>
      <c r="K10" s="87"/>
      <c r="L10" s="68"/>
    </row>
    <row r="11" spans="1:12" ht="24.75" customHeight="1" x14ac:dyDescent="0.25">
      <c r="A11" s="156" t="s">
        <v>131</v>
      </c>
      <c r="B11" s="27">
        <f>'SVT Calculator'!M22</f>
        <v>0</v>
      </c>
      <c r="C11" s="57">
        <f>'Social Value Proxies'!M17</f>
        <v>0</v>
      </c>
      <c r="D11" s="65"/>
      <c r="E11" s="57">
        <f>D11*'Social Value Proxies'!U16</f>
        <v>0</v>
      </c>
      <c r="F11" s="68"/>
      <c r="G11" s="68"/>
      <c r="H11" s="68"/>
      <c r="I11" s="68"/>
      <c r="J11" s="68"/>
      <c r="K11" s="87"/>
      <c r="L11" s="68"/>
    </row>
    <row r="12" spans="1:12" ht="24.75" customHeight="1" x14ac:dyDescent="0.25">
      <c r="A12" s="156" t="s">
        <v>53</v>
      </c>
      <c r="B12" s="27">
        <f>'SVT Calculator'!M23</f>
        <v>0</v>
      </c>
      <c r="C12" s="57">
        <f>'Social Value Proxies'!M18</f>
        <v>0</v>
      </c>
      <c r="D12" s="65"/>
      <c r="E12" s="57">
        <f>D12*'Social Value Proxies'!U17</f>
        <v>0</v>
      </c>
      <c r="F12" s="68"/>
      <c r="G12" s="68"/>
      <c r="H12" s="68"/>
      <c r="I12" s="68"/>
      <c r="J12" s="68"/>
      <c r="K12" s="87"/>
      <c r="L12" s="68"/>
    </row>
    <row r="13" spans="1:12" ht="24.75" customHeight="1" x14ac:dyDescent="0.25">
      <c r="A13" s="156" t="s">
        <v>129</v>
      </c>
      <c r="B13" s="27">
        <f>'SVT Calculator'!M24</f>
        <v>0</v>
      </c>
      <c r="C13" s="57">
        <f>'Social Value Proxies'!M19</f>
        <v>0</v>
      </c>
      <c r="D13" s="65"/>
      <c r="E13" s="57">
        <f>D13*'Social Value Proxies'!U18</f>
        <v>0</v>
      </c>
      <c r="F13" s="68"/>
      <c r="G13" s="68"/>
      <c r="H13" s="68"/>
      <c r="I13" s="68"/>
      <c r="J13" s="68"/>
      <c r="K13" s="87"/>
      <c r="L13" s="68"/>
    </row>
    <row r="14" spans="1:12" ht="24.75" customHeight="1" x14ac:dyDescent="0.25">
      <c r="A14" s="156" t="s">
        <v>56</v>
      </c>
      <c r="B14" s="27">
        <f>'SVT Calculator'!M25</f>
        <v>0</v>
      </c>
      <c r="C14" s="57">
        <f>'Social Value Proxies'!M20</f>
        <v>0</v>
      </c>
      <c r="D14" s="65"/>
      <c r="E14" s="57">
        <f>D14*'Social Value Proxies'!U19</f>
        <v>0</v>
      </c>
      <c r="F14" s="68"/>
      <c r="G14" s="68"/>
      <c r="H14" s="68"/>
      <c r="I14" s="68"/>
      <c r="J14" s="68"/>
      <c r="K14" s="87"/>
      <c r="L14" s="68"/>
    </row>
    <row r="15" spans="1:12" ht="24.75" customHeight="1" x14ac:dyDescent="0.25">
      <c r="A15" s="156" t="s">
        <v>54</v>
      </c>
      <c r="B15" s="27">
        <f>'SVT Calculator'!M26</f>
        <v>0</v>
      </c>
      <c r="C15" s="57">
        <f>'Social Value Proxies'!M21</f>
        <v>0</v>
      </c>
      <c r="D15" s="65"/>
      <c r="E15" s="57">
        <f>D15*'Social Value Proxies'!U20</f>
        <v>0</v>
      </c>
      <c r="F15" s="68"/>
      <c r="G15" s="68"/>
      <c r="H15" s="68"/>
      <c r="I15" s="68"/>
      <c r="J15" s="68"/>
      <c r="K15" s="87"/>
      <c r="L15" s="68"/>
    </row>
    <row r="16" spans="1:12" ht="24.75" customHeight="1" thickBot="1" x14ac:dyDescent="0.3">
      <c r="A16" s="157" t="s">
        <v>47</v>
      </c>
      <c r="B16" s="27">
        <f>'SVT Calculator'!M27</f>
        <v>0</v>
      </c>
      <c r="C16" s="57">
        <f>'Social Value Proxies'!M22</f>
        <v>0</v>
      </c>
      <c r="D16" s="65"/>
      <c r="E16" s="57">
        <f>D16*'Social Value Proxies'!U21</f>
        <v>0</v>
      </c>
      <c r="F16" s="68"/>
      <c r="G16" s="68"/>
      <c r="H16" s="68"/>
      <c r="I16" s="68"/>
      <c r="J16" s="68"/>
      <c r="K16" s="87"/>
      <c r="L16" s="68"/>
    </row>
    <row r="17" spans="1:12" x14ac:dyDescent="0.25">
      <c r="A17" s="84" t="s">
        <v>75</v>
      </c>
      <c r="B17" s="75"/>
      <c r="C17" s="74">
        <f>'Social Value Proxies'!H23</f>
        <v>0</v>
      </c>
      <c r="D17" s="77"/>
      <c r="E17" s="74">
        <f>SUM(E6:E16)</f>
        <v>0</v>
      </c>
      <c r="F17" s="72"/>
      <c r="G17" s="72"/>
      <c r="H17" s="72"/>
      <c r="I17" s="72"/>
      <c r="J17" s="72"/>
      <c r="L17" s="72"/>
    </row>
    <row r="18" spans="1:12" x14ac:dyDescent="0.25">
      <c r="A18" s="85" t="s">
        <v>78</v>
      </c>
      <c r="B18" s="82" t="str">
        <f>'SVT Calculator'!H29</f>
        <v/>
      </c>
      <c r="C18" s="83" t="str">
        <f>'Social Value Proxies'!H24</f>
        <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Twda9COMzcAVLWrosvDIwaNJIakMJ+cHxQZudvAR7Haleg4YjbtwxMPLlBGToTaoa/HRiQ9GYKRJJRodLY1vtA==" saltValue="twUD4dk127ehnEVZ6a54pA==" spinCount="100000" sheet="1" objects="1" scenarios="1"/>
  <mergeCells count="4">
    <mergeCell ref="F1:F2"/>
    <mergeCell ref="G1:H4"/>
    <mergeCell ref="A21:B23"/>
    <mergeCell ref="C21:E30"/>
  </mergeCells>
  <hyperlinks>
    <hyperlink ref="A35" r:id="rId1" xr:uid="{8E4C4B66-CFD8-41C3-BC4E-7B52B605D663}"/>
    <hyperlink ref="A33" r:id="rId2" xr:uid="{F61D9A66-882E-4C85-A0AC-CA035A7A24BE}"/>
  </hyperlinks>
  <pageMargins left="0.7" right="0.7" top="0.75" bottom="0.75" header="0.3" footer="0.3"/>
  <pageSetup paperSize="9" orientation="portrait" verticalDpi="0"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L35"/>
  <sheetViews>
    <sheetView showGridLines="0" showRowColHeaders="0" workbookViewId="0">
      <selection activeCell="G21" sqref="G21"/>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Calculator'!O13</f>
        <v>0</v>
      </c>
      <c r="F2" s="264"/>
      <c r="G2" s="260"/>
      <c r="H2" s="260"/>
    </row>
    <row r="3" spans="1:12" ht="29.25" customHeight="1" x14ac:dyDescent="0.25">
      <c r="A3" s="100">
        <f>'SVT Calculator'!O15</f>
        <v>0</v>
      </c>
      <c r="F3" s="94"/>
      <c r="G3" s="260"/>
      <c r="H3" s="260"/>
    </row>
    <row r="4" spans="1:12" ht="29.25" customHeight="1" x14ac:dyDescent="0.25">
      <c r="A4" s="55">
        <f>'SVT Calculator'!O11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97">
        <f>'SVT Calculator'!O17</f>
        <v>0</v>
      </c>
      <c r="C6" s="57">
        <f>'Social Value Proxies'!O12</f>
        <v>0</v>
      </c>
      <c r="D6" s="65"/>
      <c r="E6" s="57">
        <f>D6*'Social Value Proxies'!U11</f>
        <v>0</v>
      </c>
      <c r="F6" s="68"/>
      <c r="G6" s="68"/>
      <c r="H6" s="68"/>
      <c r="I6" s="68"/>
      <c r="J6" s="68"/>
      <c r="K6" s="87"/>
      <c r="L6" s="68"/>
    </row>
    <row r="7" spans="1:12" ht="24.75" customHeight="1" x14ac:dyDescent="0.25">
      <c r="A7" s="156" t="s">
        <v>46</v>
      </c>
      <c r="B7" s="97">
        <f>'SVT Calculator'!O18</f>
        <v>0</v>
      </c>
      <c r="C7" s="57">
        <f>'Social Value Proxies'!O13</f>
        <v>0</v>
      </c>
      <c r="D7" s="66"/>
      <c r="E7" s="57">
        <f>D7*'Social Value Proxies'!U12</f>
        <v>0</v>
      </c>
      <c r="F7" s="68"/>
      <c r="G7" s="68"/>
      <c r="H7" s="68"/>
      <c r="I7" s="68"/>
      <c r="J7" s="68"/>
      <c r="K7" s="87"/>
      <c r="L7" s="68"/>
    </row>
    <row r="8" spans="1:12" ht="24.75" customHeight="1" x14ac:dyDescent="0.25">
      <c r="A8" s="156" t="s">
        <v>45</v>
      </c>
      <c r="B8" s="97">
        <f>'SVT Calculator'!O19</f>
        <v>0</v>
      </c>
      <c r="C8" s="57">
        <f>'Social Value Proxies'!O14</f>
        <v>0</v>
      </c>
      <c r="D8" s="65"/>
      <c r="E8" s="57">
        <f>D8*'Social Value Proxies'!U13</f>
        <v>0</v>
      </c>
      <c r="F8" s="68"/>
      <c r="G8" s="68"/>
      <c r="H8" s="68"/>
      <c r="I8" s="68"/>
      <c r="J8" s="68"/>
      <c r="K8" s="87"/>
      <c r="L8" s="68"/>
    </row>
    <row r="9" spans="1:12" ht="24.75" customHeight="1" x14ac:dyDescent="0.25">
      <c r="A9" s="156" t="s">
        <v>55</v>
      </c>
      <c r="B9" s="97">
        <f>'SVT Calculator'!O20</f>
        <v>0</v>
      </c>
      <c r="C9" s="57">
        <f>'Social Value Proxies'!O15</f>
        <v>0</v>
      </c>
      <c r="D9" s="65"/>
      <c r="E9" s="57">
        <f>D9*'Social Value Proxies'!U14</f>
        <v>0</v>
      </c>
      <c r="F9" s="68"/>
      <c r="G9" s="68"/>
      <c r="H9" s="68"/>
      <c r="I9" s="68"/>
      <c r="J9" s="68"/>
      <c r="K9" s="87"/>
      <c r="L9" s="68"/>
    </row>
    <row r="10" spans="1:12" ht="24.75" customHeight="1" x14ac:dyDescent="0.25">
      <c r="A10" s="156" t="s">
        <v>130</v>
      </c>
      <c r="B10" s="97">
        <f>'SVT Calculator'!O21</f>
        <v>0</v>
      </c>
      <c r="C10" s="57">
        <f>'Social Value Proxies'!O16</f>
        <v>0</v>
      </c>
      <c r="D10" s="65"/>
      <c r="E10" s="57">
        <f>D10*'Social Value Proxies'!U15</f>
        <v>0</v>
      </c>
      <c r="F10" s="68"/>
      <c r="G10" s="68"/>
      <c r="H10" s="68"/>
      <c r="I10" s="68"/>
      <c r="J10" s="68"/>
      <c r="K10" s="87"/>
      <c r="L10" s="68"/>
    </row>
    <row r="11" spans="1:12" ht="24.75" customHeight="1" x14ac:dyDescent="0.25">
      <c r="A11" s="156" t="s">
        <v>131</v>
      </c>
      <c r="B11" s="97">
        <f>'SVT Calculator'!O22</f>
        <v>0</v>
      </c>
      <c r="C11" s="57">
        <f>'Social Value Proxies'!O17</f>
        <v>0</v>
      </c>
      <c r="D11" s="65"/>
      <c r="E11" s="57">
        <f>D11*'Social Value Proxies'!U16</f>
        <v>0</v>
      </c>
      <c r="F11" s="68"/>
      <c r="G11" s="68"/>
      <c r="H11" s="68"/>
      <c r="I11" s="68"/>
      <c r="J11" s="68"/>
      <c r="K11" s="87"/>
      <c r="L11" s="68"/>
    </row>
    <row r="12" spans="1:12" ht="24.75" customHeight="1" x14ac:dyDescent="0.25">
      <c r="A12" s="156" t="s">
        <v>53</v>
      </c>
      <c r="B12" s="97">
        <f>'SVT Calculator'!O23</f>
        <v>0</v>
      </c>
      <c r="C12" s="57">
        <f>'Social Value Proxies'!O18</f>
        <v>0</v>
      </c>
      <c r="D12" s="65"/>
      <c r="E12" s="57">
        <f>D12*'Social Value Proxies'!U17</f>
        <v>0</v>
      </c>
      <c r="F12" s="68"/>
      <c r="G12" s="68"/>
      <c r="H12" s="68"/>
      <c r="I12" s="68"/>
      <c r="J12" s="68"/>
      <c r="K12" s="87"/>
      <c r="L12" s="68"/>
    </row>
    <row r="13" spans="1:12" ht="24.75" customHeight="1" x14ac:dyDescent="0.25">
      <c r="A13" s="156" t="s">
        <v>129</v>
      </c>
      <c r="B13" s="97">
        <f>'SVT Calculator'!O24</f>
        <v>0</v>
      </c>
      <c r="C13" s="57">
        <f>'Social Value Proxies'!O19</f>
        <v>0</v>
      </c>
      <c r="D13" s="65"/>
      <c r="E13" s="57">
        <f>D13*'Social Value Proxies'!U18</f>
        <v>0</v>
      </c>
      <c r="F13" s="68"/>
      <c r="G13" s="68"/>
      <c r="H13" s="68"/>
      <c r="I13" s="68"/>
      <c r="J13" s="68"/>
      <c r="K13" s="87"/>
      <c r="L13" s="68"/>
    </row>
    <row r="14" spans="1:12" ht="24.75" customHeight="1" x14ac:dyDescent="0.25">
      <c r="A14" s="156" t="s">
        <v>56</v>
      </c>
      <c r="B14" s="97">
        <f>'SVT Calculator'!O25</f>
        <v>0</v>
      </c>
      <c r="C14" s="57">
        <f>'Social Value Proxies'!O20</f>
        <v>0</v>
      </c>
      <c r="D14" s="65"/>
      <c r="E14" s="57">
        <f>D14*'Social Value Proxies'!U19</f>
        <v>0</v>
      </c>
      <c r="F14" s="68"/>
      <c r="G14" s="68"/>
      <c r="H14" s="68"/>
      <c r="I14" s="68"/>
      <c r="J14" s="68"/>
      <c r="K14" s="87"/>
      <c r="L14" s="68"/>
    </row>
    <row r="15" spans="1:12" ht="24.75" customHeight="1" x14ac:dyDescent="0.25">
      <c r="A15" s="156" t="s">
        <v>54</v>
      </c>
      <c r="B15" s="97">
        <f>'SVT Calculator'!O26</f>
        <v>0</v>
      </c>
      <c r="C15" s="57">
        <f>'Social Value Proxies'!O21</f>
        <v>0</v>
      </c>
      <c r="D15" s="65"/>
      <c r="E15" s="57">
        <f>D15*'Social Value Proxies'!U20</f>
        <v>0</v>
      </c>
      <c r="F15" s="68"/>
      <c r="G15" s="68"/>
      <c r="H15" s="68"/>
      <c r="I15" s="68"/>
      <c r="J15" s="68"/>
      <c r="K15" s="87"/>
      <c r="L15" s="68"/>
    </row>
    <row r="16" spans="1:12" ht="24.75" customHeight="1" thickBot="1" x14ac:dyDescent="0.3">
      <c r="A16" s="157" t="s">
        <v>47</v>
      </c>
      <c r="B16" s="97">
        <f>'SVT Calculator'!O27</f>
        <v>0</v>
      </c>
      <c r="C16" s="57">
        <f>'Social Value Proxies'!O22</f>
        <v>0</v>
      </c>
      <c r="D16" s="65"/>
      <c r="E16" s="57">
        <f>D16*'Social Value Proxies'!U21</f>
        <v>0</v>
      </c>
      <c r="F16" s="68"/>
      <c r="G16" s="68"/>
      <c r="H16" s="68"/>
      <c r="I16" s="68"/>
      <c r="J16" s="68"/>
      <c r="K16" s="87"/>
      <c r="L16" s="68"/>
    </row>
    <row r="17" spans="1:12" x14ac:dyDescent="0.25">
      <c r="A17" s="84" t="s">
        <v>75</v>
      </c>
      <c r="B17" s="75"/>
      <c r="C17" s="74">
        <f>SUM(C6:C16)</f>
        <v>0</v>
      </c>
      <c r="D17" s="77"/>
      <c r="E17" s="74">
        <f>SUM(E6:E16)</f>
        <v>0</v>
      </c>
      <c r="F17" s="72"/>
      <c r="G17" s="72"/>
      <c r="H17" s="72"/>
      <c r="I17" s="72"/>
      <c r="J17" s="72"/>
      <c r="L17" s="72"/>
    </row>
    <row r="18" spans="1:12" x14ac:dyDescent="0.25">
      <c r="A18" s="85" t="s">
        <v>78</v>
      </c>
      <c r="B18" s="82"/>
      <c r="C18" s="98" t="e">
        <f>C17/A3</f>
        <v>#DIV/0!</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d/TCPX+YEGe95Q+3Y5NxjxtSr3FOJ7Nna85lUIaAnmTEdMDh4aOpbyTgL1lKGuPsUiU3P4Zmyg9dtB9nv1HmnA==" saltValue="H8NzoMac3awATpA6GFdGlg==" spinCount="100000" sheet="1" objects="1" scenarios="1"/>
  <mergeCells count="4">
    <mergeCell ref="G1:H4"/>
    <mergeCell ref="F1:F2"/>
    <mergeCell ref="C21:E30"/>
    <mergeCell ref="A21:B23"/>
  </mergeCells>
  <hyperlinks>
    <hyperlink ref="A35" r:id="rId1" xr:uid="{00000000-0004-0000-1000-000000000000}"/>
    <hyperlink ref="A33" r:id="rId2" xr:uid="{00000000-0004-0000-1000-000001000000}"/>
  </hyperlinks>
  <pageMargins left="0.7" right="0.7" top="0.75" bottom="0.75" header="0.3" footer="0.3"/>
  <pageSetup paperSize="9" orientation="portrait" verticalDpi="0"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L35"/>
  <sheetViews>
    <sheetView showGridLines="0" showRowColHeaders="0" workbookViewId="0">
      <selection activeCell="H21" sqref="H21"/>
    </sheetView>
  </sheetViews>
  <sheetFormatPr defaultRowHeight="15" x14ac:dyDescent="0.25"/>
  <cols>
    <col min="1" max="1" width="46" customWidth="1"/>
    <col min="2" max="2" width="16.5703125" customWidth="1"/>
    <col min="3" max="3" width="15" customWidth="1"/>
    <col min="4" max="4" width="18.28515625" customWidth="1"/>
    <col min="5" max="5" width="14.7109375" customWidth="1"/>
    <col min="6" max="6" width="40.42578125" customWidth="1"/>
    <col min="7" max="7" width="36" customWidth="1"/>
    <col min="8" max="8" width="29.140625" customWidth="1"/>
    <col min="9" max="9" width="15.28515625" customWidth="1"/>
    <col min="10" max="10" width="16.42578125" customWidth="1"/>
    <col min="11" max="11" width="18.85546875" customWidth="1"/>
    <col min="12" max="12" width="28.85546875" customWidth="1"/>
  </cols>
  <sheetData>
    <row r="1" spans="1:12" ht="21" customHeight="1" x14ac:dyDescent="0.25">
      <c r="F1" s="264"/>
      <c r="G1" s="262"/>
      <c r="H1" s="260"/>
    </row>
    <row r="2" spans="1:12" ht="33" customHeight="1" x14ac:dyDescent="0.4">
      <c r="A2" s="48">
        <f>'SVT Calculator'!P13</f>
        <v>0</v>
      </c>
      <c r="F2" s="264"/>
      <c r="G2" s="260"/>
      <c r="H2" s="260"/>
    </row>
    <row r="3" spans="1:12" ht="29.25" customHeight="1" x14ac:dyDescent="0.25">
      <c r="A3" s="100">
        <f>'SVT Calculator'!P15</f>
        <v>0</v>
      </c>
      <c r="F3" s="94"/>
      <c r="G3" s="260"/>
      <c r="H3" s="260"/>
    </row>
    <row r="4" spans="1:12" ht="29.25" customHeight="1" x14ac:dyDescent="0.25">
      <c r="A4" s="55">
        <f>'SVT Calculator'!P11</f>
        <v>0</v>
      </c>
      <c r="G4" s="263"/>
      <c r="H4" s="263"/>
    </row>
    <row r="5" spans="1:12" ht="50.25" customHeight="1" x14ac:dyDescent="0.25">
      <c r="A5" s="92">
        <f>'SVT Calculator'!C3</f>
        <v>0</v>
      </c>
      <c r="B5" s="61" t="s">
        <v>100</v>
      </c>
      <c r="C5" s="61" t="s">
        <v>101</v>
      </c>
      <c r="D5" s="61" t="s">
        <v>102</v>
      </c>
      <c r="E5" s="61" t="s">
        <v>103</v>
      </c>
      <c r="F5" s="61" t="s">
        <v>114</v>
      </c>
      <c r="G5" s="61" t="s">
        <v>105</v>
      </c>
      <c r="H5" s="61" t="s">
        <v>106</v>
      </c>
      <c r="I5" s="61" t="s">
        <v>107</v>
      </c>
      <c r="J5" s="61" t="s">
        <v>108</v>
      </c>
      <c r="K5" s="61" t="s">
        <v>109</v>
      </c>
      <c r="L5" s="61" t="s">
        <v>110</v>
      </c>
    </row>
    <row r="6" spans="1:12" ht="24.75" customHeight="1" x14ac:dyDescent="0.25">
      <c r="A6" s="156" t="s">
        <v>34</v>
      </c>
      <c r="B6" s="97">
        <f>'SVT Calculator'!P17</f>
        <v>0</v>
      </c>
      <c r="C6" s="57">
        <f>'Social Value Proxies'!P12</f>
        <v>0</v>
      </c>
      <c r="D6" s="65"/>
      <c r="E6" s="57">
        <f>D6*'Social Value Proxies'!U11</f>
        <v>0</v>
      </c>
      <c r="F6" s="68"/>
      <c r="G6" s="68"/>
      <c r="H6" s="68"/>
      <c r="I6" s="68"/>
      <c r="J6" s="68"/>
      <c r="K6" s="87"/>
      <c r="L6" s="68"/>
    </row>
    <row r="7" spans="1:12" ht="24.75" customHeight="1" x14ac:dyDescent="0.25">
      <c r="A7" s="156" t="s">
        <v>46</v>
      </c>
      <c r="B7" s="97">
        <f>'SVT Calculator'!P18</f>
        <v>0</v>
      </c>
      <c r="C7" s="57">
        <f>'Social Value Proxies'!P13</f>
        <v>0</v>
      </c>
      <c r="D7" s="96"/>
      <c r="E7" s="57">
        <f>D7*'Social Value Proxies'!U12</f>
        <v>0</v>
      </c>
      <c r="F7" s="68"/>
      <c r="G7" s="68"/>
      <c r="H7" s="68"/>
      <c r="I7" s="68"/>
      <c r="J7" s="68"/>
      <c r="K7" s="87"/>
      <c r="L7" s="68"/>
    </row>
    <row r="8" spans="1:12" ht="24.75" customHeight="1" x14ac:dyDescent="0.25">
      <c r="A8" s="156" t="s">
        <v>45</v>
      </c>
      <c r="B8" s="97">
        <f>'SVT Calculator'!P19</f>
        <v>0</v>
      </c>
      <c r="C8" s="57">
        <f>'Social Value Proxies'!P14</f>
        <v>0</v>
      </c>
      <c r="D8" s="65"/>
      <c r="E8" s="57">
        <f>D8*'Social Value Proxies'!U13</f>
        <v>0</v>
      </c>
      <c r="F8" s="68"/>
      <c r="G8" s="68"/>
      <c r="H8" s="68"/>
      <c r="I8" s="68"/>
      <c r="J8" s="68"/>
      <c r="K8" s="87"/>
      <c r="L8" s="68"/>
    </row>
    <row r="9" spans="1:12" ht="24.75" customHeight="1" x14ac:dyDescent="0.25">
      <c r="A9" s="156" t="s">
        <v>55</v>
      </c>
      <c r="B9" s="97">
        <f>'SVT Calculator'!P20</f>
        <v>0</v>
      </c>
      <c r="C9" s="57">
        <f>'Social Value Proxies'!P15</f>
        <v>0</v>
      </c>
      <c r="D9" s="65"/>
      <c r="E9" s="57">
        <f>D9*'Social Value Proxies'!U14</f>
        <v>0</v>
      </c>
      <c r="F9" s="68"/>
      <c r="G9" s="68"/>
      <c r="H9" s="68"/>
      <c r="I9" s="68"/>
      <c r="J9" s="68"/>
      <c r="K9" s="87"/>
      <c r="L9" s="68"/>
    </row>
    <row r="10" spans="1:12" ht="24.75" customHeight="1" x14ac:dyDescent="0.25">
      <c r="A10" s="156" t="s">
        <v>130</v>
      </c>
      <c r="B10" s="97">
        <f>'SVT Calculator'!P21</f>
        <v>0</v>
      </c>
      <c r="C10" s="57">
        <f>'Social Value Proxies'!P16</f>
        <v>0</v>
      </c>
      <c r="D10" s="65"/>
      <c r="E10" s="57">
        <f>D10*'Social Value Proxies'!U15</f>
        <v>0</v>
      </c>
      <c r="F10" s="68"/>
      <c r="G10" s="68"/>
      <c r="H10" s="68"/>
      <c r="I10" s="68"/>
      <c r="J10" s="68"/>
      <c r="K10" s="87"/>
      <c r="L10" s="68"/>
    </row>
    <row r="11" spans="1:12" ht="24.75" customHeight="1" x14ac:dyDescent="0.25">
      <c r="A11" s="156" t="s">
        <v>131</v>
      </c>
      <c r="B11" s="97">
        <f>'SVT Calculator'!P22</f>
        <v>0</v>
      </c>
      <c r="C11" s="57">
        <f>'Social Value Proxies'!P17</f>
        <v>0</v>
      </c>
      <c r="D11" s="65"/>
      <c r="E11" s="57">
        <f>D11*'Social Value Proxies'!U16</f>
        <v>0</v>
      </c>
      <c r="F11" s="68"/>
      <c r="G11" s="68"/>
      <c r="H11" s="68"/>
      <c r="I11" s="68"/>
      <c r="J11" s="68"/>
      <c r="K11" s="87"/>
      <c r="L11" s="68"/>
    </row>
    <row r="12" spans="1:12" ht="24.75" customHeight="1" x14ac:dyDescent="0.25">
      <c r="A12" s="156" t="s">
        <v>53</v>
      </c>
      <c r="B12" s="97">
        <f>'SVT Calculator'!P23</f>
        <v>0</v>
      </c>
      <c r="C12" s="57">
        <f>'Social Value Proxies'!P18</f>
        <v>0</v>
      </c>
      <c r="D12" s="65"/>
      <c r="E12" s="57">
        <f>D12*'Social Value Proxies'!U17</f>
        <v>0</v>
      </c>
      <c r="F12" s="68"/>
      <c r="G12" s="68"/>
      <c r="H12" s="68"/>
      <c r="I12" s="68"/>
      <c r="J12" s="68"/>
      <c r="K12" s="87"/>
      <c r="L12" s="68"/>
    </row>
    <row r="13" spans="1:12" ht="24.75" customHeight="1" x14ac:dyDescent="0.25">
      <c r="A13" s="156" t="s">
        <v>129</v>
      </c>
      <c r="B13" s="97">
        <f>'SVT Calculator'!P24</f>
        <v>0</v>
      </c>
      <c r="C13" s="57">
        <f>'Social Value Proxies'!P19</f>
        <v>0</v>
      </c>
      <c r="D13" s="65"/>
      <c r="E13" s="57">
        <f>D13*'Social Value Proxies'!U18</f>
        <v>0</v>
      </c>
      <c r="F13" s="68"/>
      <c r="G13" s="68"/>
      <c r="H13" s="68"/>
      <c r="I13" s="68"/>
      <c r="J13" s="68"/>
      <c r="K13" s="87"/>
      <c r="L13" s="68"/>
    </row>
    <row r="14" spans="1:12" ht="24.75" customHeight="1" x14ac:dyDescent="0.25">
      <c r="A14" s="156" t="s">
        <v>56</v>
      </c>
      <c r="B14" s="97">
        <f>'SVT Calculator'!P25</f>
        <v>0</v>
      </c>
      <c r="C14" s="57">
        <f>'Social Value Proxies'!P20</f>
        <v>0</v>
      </c>
      <c r="D14" s="65"/>
      <c r="E14" s="57">
        <f>D14*'Social Value Proxies'!U19</f>
        <v>0</v>
      </c>
      <c r="F14" s="68"/>
      <c r="G14" s="68"/>
      <c r="H14" s="68"/>
      <c r="I14" s="68"/>
      <c r="J14" s="68"/>
      <c r="K14" s="87"/>
      <c r="L14" s="68"/>
    </row>
    <row r="15" spans="1:12" ht="24.75" customHeight="1" x14ac:dyDescent="0.25">
      <c r="A15" s="156" t="s">
        <v>54</v>
      </c>
      <c r="B15" s="97">
        <f>'SVT Calculator'!P26</f>
        <v>0</v>
      </c>
      <c r="C15" s="57">
        <f>'Social Value Proxies'!P21</f>
        <v>0</v>
      </c>
      <c r="D15" s="65"/>
      <c r="E15" s="57">
        <f>D15*'Social Value Proxies'!U20</f>
        <v>0</v>
      </c>
      <c r="F15" s="68"/>
      <c r="G15" s="68"/>
      <c r="H15" s="68"/>
      <c r="I15" s="68"/>
      <c r="J15" s="68"/>
      <c r="K15" s="87"/>
      <c r="L15" s="68"/>
    </row>
    <row r="16" spans="1:12" ht="24.75" customHeight="1" thickBot="1" x14ac:dyDescent="0.3">
      <c r="A16" s="157" t="s">
        <v>47</v>
      </c>
      <c r="B16" s="97">
        <f>'SVT Calculator'!P27</f>
        <v>0</v>
      </c>
      <c r="C16" s="57">
        <f>'Social Value Proxies'!P22</f>
        <v>0</v>
      </c>
      <c r="D16" s="65"/>
      <c r="E16" s="57">
        <f>D16*'Social Value Proxies'!U21</f>
        <v>0</v>
      </c>
      <c r="F16" s="68"/>
      <c r="G16" s="68"/>
      <c r="H16" s="68"/>
      <c r="I16" s="68"/>
      <c r="J16" s="68"/>
      <c r="K16" s="87"/>
      <c r="L16" s="68"/>
    </row>
    <row r="17" spans="1:12" x14ac:dyDescent="0.25">
      <c r="A17" s="84" t="s">
        <v>75</v>
      </c>
      <c r="B17" s="75"/>
      <c r="C17" s="74">
        <f>SUM(C6:C16)</f>
        <v>0</v>
      </c>
      <c r="D17" s="77"/>
      <c r="E17" s="74">
        <f>SUM(E6:E16)</f>
        <v>0</v>
      </c>
      <c r="F17" s="72"/>
      <c r="G17" s="72"/>
      <c r="H17" s="72"/>
      <c r="I17" s="72"/>
      <c r="J17" s="72"/>
      <c r="L17" s="72"/>
    </row>
    <row r="18" spans="1:12" x14ac:dyDescent="0.25">
      <c r="A18" s="85" t="s">
        <v>78</v>
      </c>
      <c r="B18" s="82"/>
      <c r="C18" s="83" t="e">
        <f>C17/A3</f>
        <v>#DIV/0!</v>
      </c>
      <c r="D18" s="80"/>
      <c r="E18" s="83" t="e">
        <f>E17/A3</f>
        <v>#DIV/0!</v>
      </c>
      <c r="F18" s="72"/>
      <c r="G18" s="72"/>
      <c r="H18" s="72"/>
      <c r="I18" s="72"/>
      <c r="J18" s="72"/>
      <c r="L18" s="72"/>
    </row>
    <row r="21" spans="1:12" ht="60" customHeight="1" x14ac:dyDescent="0.25">
      <c r="A21" s="261" t="s">
        <v>111</v>
      </c>
      <c r="B21" s="261"/>
      <c r="C21" s="260" t="s">
        <v>112</v>
      </c>
      <c r="D21" s="260"/>
      <c r="E21" s="260"/>
    </row>
    <row r="22" spans="1:12" x14ac:dyDescent="0.25">
      <c r="A22" s="261"/>
      <c r="B22" s="261"/>
      <c r="C22" s="260"/>
      <c r="D22" s="260"/>
      <c r="E22" s="260"/>
    </row>
    <row r="23" spans="1:12" x14ac:dyDescent="0.25">
      <c r="A23" s="261"/>
      <c r="B23" s="261"/>
      <c r="C23" s="260"/>
      <c r="D23" s="260"/>
      <c r="E23" s="260"/>
    </row>
    <row r="24" spans="1:12" x14ac:dyDescent="0.25">
      <c r="C24" s="260"/>
      <c r="D24" s="260"/>
      <c r="E24" s="260"/>
    </row>
    <row r="25" spans="1:12" x14ac:dyDescent="0.25">
      <c r="C25" s="260"/>
      <c r="D25" s="260"/>
      <c r="E25" s="260"/>
    </row>
    <row r="26" spans="1:12" x14ac:dyDescent="0.25">
      <c r="A26" s="93"/>
      <c r="C26" s="260"/>
      <c r="D26" s="260"/>
      <c r="E26" s="260"/>
    </row>
    <row r="27" spans="1:12" x14ac:dyDescent="0.25">
      <c r="A27" s="93"/>
      <c r="C27" s="260"/>
      <c r="D27" s="260"/>
      <c r="E27" s="260"/>
    </row>
    <row r="28" spans="1:12" x14ac:dyDescent="0.25">
      <c r="A28" s="93"/>
      <c r="C28" s="260"/>
      <c r="D28" s="260"/>
      <c r="E28" s="260"/>
    </row>
    <row r="29" spans="1:12" x14ac:dyDescent="0.25">
      <c r="A29" s="93"/>
      <c r="C29" s="260"/>
      <c r="D29" s="260"/>
      <c r="E29" s="260"/>
    </row>
    <row r="30" spans="1:12" x14ac:dyDescent="0.25">
      <c r="A30" s="93"/>
      <c r="C30" s="260"/>
      <c r="D30" s="260"/>
      <c r="E30" s="260"/>
    </row>
    <row r="32" spans="1:12" x14ac:dyDescent="0.25">
      <c r="A32" t="s">
        <v>79</v>
      </c>
    </row>
    <row r="33" spans="1:1" x14ac:dyDescent="0.25">
      <c r="A33" s="88" t="s">
        <v>80</v>
      </c>
    </row>
    <row r="34" spans="1:1" ht="105" x14ac:dyDescent="0.25">
      <c r="A34" s="89" t="s">
        <v>81</v>
      </c>
    </row>
    <row r="35" spans="1:1" x14ac:dyDescent="0.25">
      <c r="A35" s="90" t="s">
        <v>82</v>
      </c>
    </row>
  </sheetData>
  <sheetProtection algorithmName="SHA-512" hashValue="g8ZoLl9kC2eqbH+rqtfBIW/8IgQveQpnSTySyXrRjeusibFbZf1G4ht0JyxiWffPaxsWv4Lq14tULaAFcXB74g==" saltValue="VgzBQRb7HqgrTz+3m7ptNQ==" spinCount="100000" sheet="1" objects="1" scenarios="1"/>
  <mergeCells count="4">
    <mergeCell ref="G1:H4"/>
    <mergeCell ref="F1:F2"/>
    <mergeCell ref="C21:E30"/>
    <mergeCell ref="A21:B23"/>
  </mergeCells>
  <hyperlinks>
    <hyperlink ref="A35" r:id="rId1" xr:uid="{00000000-0004-0000-1100-000000000000}"/>
    <hyperlink ref="A33" r:id="rId2" xr:uid="{00000000-0004-0000-1100-000001000000}"/>
  </hyperlinks>
  <pageMargins left="0.7" right="0.7" top="0.75" bottom="0.75" header="0.3" footer="0.3"/>
  <pageSetup paperSize="9" orientation="portrait" verticalDpi="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833A68-3484-491C-B6A4-F32B691F8BA6}">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6adbc151-f0bd-414d-9a9f-635df802de55"/>
    <ds:schemaRef ds:uri="b12dc204-151b-430a-8cfd-e43c716aefd6"/>
    <ds:schemaRef ds:uri="http://purl.org/dc/dcmitype/"/>
  </ds:schemaRefs>
</ds:datastoreItem>
</file>

<file path=customXml/itemProps2.xml><?xml version="1.0" encoding="utf-8"?>
<ds:datastoreItem xmlns:ds="http://schemas.openxmlformats.org/officeDocument/2006/customXml" ds:itemID="{1BE1133D-9DDF-4C52-B1E7-5C0B3B548824}">
  <ds:schemaRefs>
    <ds:schemaRef ds:uri="http://schemas.microsoft.com/sharepoint/v3/contenttype/forms"/>
  </ds:schemaRefs>
</ds:datastoreItem>
</file>

<file path=customXml/itemProps3.xml><?xml version="1.0" encoding="utf-8"?>
<ds:datastoreItem xmlns:ds="http://schemas.openxmlformats.org/officeDocument/2006/customXml" ds:itemID="{A83C492E-1CAE-4A83-BC71-9D6C03E97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dbc151-f0bd-414d-9a9f-635df802de55"/>
    <ds:schemaRef ds:uri="b12dc204-151b-430a-8cfd-e43c716ae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SVT Calculator</vt:lpstr>
      <vt:lpstr>Social Value Summary</vt:lpstr>
      <vt:lpstr>Main Contractor</vt:lpstr>
      <vt:lpstr>Consultant 1</vt:lpstr>
      <vt:lpstr>Consultant 2</vt:lpstr>
      <vt:lpstr>Consultant 3</vt:lpstr>
      <vt:lpstr>Consultant 4</vt:lpstr>
      <vt:lpstr>Consultant 5</vt:lpstr>
      <vt:lpstr>Consultant 6</vt:lpstr>
      <vt:lpstr>Consultant 7</vt:lpstr>
      <vt:lpstr>C8 - C9 (1)</vt:lpstr>
      <vt:lpstr>C8 - C9 (2)</vt:lpstr>
      <vt:lpstr>C11</vt:lpstr>
      <vt:lpstr>Day Rate (1)</vt:lpstr>
      <vt:lpstr>Day Rate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Cameron</dc:creator>
  <cp:keywords/>
  <dc:description/>
  <cp:lastModifiedBy>Mischa Hollens</cp:lastModifiedBy>
  <cp:revision/>
  <dcterms:created xsi:type="dcterms:W3CDTF">2020-03-16T14:42:24Z</dcterms:created>
  <dcterms:modified xsi:type="dcterms:W3CDTF">2024-11-28T10:18:10Z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Order">
    <vt:r8>7030400</vt:r8>
  </property>
  <property fmtid="{D5CDD505-2E9C-101B-9397-08002B2CF9AE}" pid="4" name="MediaServiceImageTags">
    <vt:lpwstr/>
  </property>
</Properties>
</file>