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codeName="ThisWorkbook" defaultThemeVersion="124226"/>
  <mc:AlternateContent xmlns:mc="http://schemas.openxmlformats.org/markup-compatibility/2006">
    <mc:Choice Requires="x15">
      <x15ac:absPath xmlns:x15ac="http://schemas.microsoft.com/office/spreadsheetml/2010/11/ac" url="https://greatplaces-my.sharepoint.com/personal/patrick_brown_greatplaces_org_uk/Documents/Desktop/"/>
    </mc:Choice>
  </mc:AlternateContent>
  <xr:revisionPtr revIDLastSave="12" documentId="8_{3C15C996-4A3E-4988-B907-BBD91CF096B2}" xr6:coauthVersionLast="47" xr6:coauthVersionMax="47" xr10:uidLastSave="{32D91505-F459-42C4-86CC-6512256368F1}"/>
  <bookViews>
    <workbookView xWindow="-120" yWindow="-120" windowWidth="29040" windowHeight="15840" tabRatio="811" firstSheet="3" activeTab="3" xr2:uid="{00000000-000D-0000-FFFF-FFFF00000000}"/>
  </bookViews>
  <sheets>
    <sheet name="C Data" sheetId="3" state="veryHidden" r:id="rId1"/>
    <sheet name="PS data" sheetId="4" state="veryHidden" r:id="rId2"/>
    <sheet name="Proxy List" sheetId="11" state="hidden" r:id="rId3"/>
    <sheet name="SVT Calculator" sheetId="17" r:id="rId4"/>
    <sheet name="Social Value Summary" sheetId="21" r:id="rId5"/>
    <sheet name="Social Value Proxies" sheetId="20" state="veryHidden" r:id="rId6"/>
    <sheet name="Pricing Table" sheetId="16" state="veryHidden" r:id="rId7"/>
    <sheet name="Lists" sheetId="19" state="hidden" r:id="rId8"/>
    <sheet name="Main Contractor" sheetId="22" r:id="rId9"/>
    <sheet name="Consultant 1" sheetId="25" r:id="rId10"/>
    <sheet name="Consultant 2" sheetId="26" r:id="rId11"/>
    <sheet name="Consultant 3" sheetId="27" r:id="rId12"/>
    <sheet name="Consultant 4" sheetId="28" r:id="rId13"/>
    <sheet name="Consultant 5" sheetId="29" r:id="rId14"/>
    <sheet name="C8 - C9 (1)" sheetId="30" r:id="rId15"/>
    <sheet name="C8 - C9 (2)" sheetId="31" r:id="rId16"/>
    <sheet name="Day Rates (1)" sheetId="32" r:id="rId17"/>
    <sheet name="Day Rates (2)" sheetId="33" r:id="rId18"/>
    <sheet name="Pricing Schedules" sheetId="15" state="veryHidden" r:id="rId19"/>
  </sheets>
  <definedNames>
    <definedName name="_C1A_EAST">Lists!$B$2:$B$19</definedName>
    <definedName name="_C1A_WEST">Lists!$A$2:$A$20</definedName>
    <definedName name="_C1B_EAST">Lists!$D$2:$D$19</definedName>
    <definedName name="_C1B_WEST">Lists!$C$2:$C$20</definedName>
    <definedName name="_C2_EAST">Lists!$F$2:$F$10</definedName>
    <definedName name="_C2_WEST">Lists!$E$2:$E$13</definedName>
    <definedName name="_C3_EAST">Lists!$H$2:$H$9</definedName>
    <definedName name="_C3_WEST">Lists!$G$2:$G$9</definedName>
    <definedName name="_C4A_EAST">Lists!$J$2:$J$17</definedName>
    <definedName name="_C4A_WEST">Lists!$I$2:$I$19</definedName>
    <definedName name="_C4B_EAST">Lists!$L$2:$L$12</definedName>
    <definedName name="_C4B_WEST">Lists!$K$2:$K$10</definedName>
    <definedName name="_C5_EAST">Lists!$N$2:$N$8</definedName>
    <definedName name="_C5_WEST">Lists!$M$2:$M$10</definedName>
    <definedName name="_C6_EAST">Lists!$P$2:$P$12</definedName>
    <definedName name="_C6_WEST">Lists!$O$2:$O$13</definedName>
    <definedName name="_C7_EAST">Lists!$R$2:$R$13</definedName>
    <definedName name="_C7_WEST">Lists!$Q$2:$Q$15</definedName>
    <definedName name="_C8_EAST" localSheetId="14">#REF!</definedName>
    <definedName name="_C8_EAST" localSheetId="15">#REF!</definedName>
    <definedName name="_C8_EAST" localSheetId="9">#REF!</definedName>
    <definedName name="_C8_EAST" localSheetId="10">#REF!</definedName>
    <definedName name="_C8_EAST" localSheetId="11">#REF!</definedName>
    <definedName name="_C8_EAST" localSheetId="12">#REF!</definedName>
    <definedName name="_C8_EAST" localSheetId="13">#REF!</definedName>
    <definedName name="_C8_EAST" localSheetId="16">#REF!</definedName>
    <definedName name="_C8_EAST" localSheetId="17">#REF!</definedName>
    <definedName name="_C8_EAST">#REF!</definedName>
    <definedName name="_C8_WEST">Lists!$S$2:$S$8</definedName>
    <definedName name="_C9_EAST">Lists!$V$2:$V$10</definedName>
    <definedName name="_C9_WEST">Lists!$U$2:$U$10</definedName>
    <definedName name="_xlnm._FilterDatabase" localSheetId="0" hidden="1">'C Data'!$A$1:$AF$30</definedName>
    <definedName name="_xlnm._FilterDatabase" localSheetId="6" hidden="1">'Pricing Table'!$A$1:$G$729</definedName>
    <definedName name="_xlnm._FilterDatabase" localSheetId="1" hidden="1">'PS data'!$A$2:$AK$91</definedName>
    <definedName name="_G1_West">Lists!$AE$2:$AE$6</definedName>
    <definedName name="_G2_East">Lists!$AF$2:$AF$3</definedName>
    <definedName name="_H1_West">Lists!$W$2:$W$17</definedName>
    <definedName name="_H2_East">Lists!$X$2:$X$11</definedName>
    <definedName name="_L1">Lists!$Y$2:$Y$21</definedName>
    <definedName name="_L2">Lists!$Z$2:$Z$17</definedName>
    <definedName name="_L3">Lists!$AA$2:$AA$17</definedName>
    <definedName name="_L4">Lists!$AB$2:$AB$5</definedName>
    <definedName name="_L5">Lists!$AC$2:$AC$10</definedName>
    <definedName name="_L6">Lists!$AD$2:$AD$9</definedName>
    <definedName name="_P1_West">Lists!$AG$2:$AG$5</definedName>
    <definedName name="_P2_East">Lists!$AH$2:$AH$3</definedName>
    <definedName name="CLot">Lists!$W$1:$AH$1</definedName>
    <definedName name="Daylot">Lists!$AK$1:$AP$1</definedName>
    <definedName name="Dayrates">Lists!$E$1:$H$1,Lists!$M$1:$N$1</definedName>
    <definedName name="Lot">Lists!$A$1:$R$1</definedName>
    <definedName name="Lots">Lists!$S$1:$V$1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 i="33" l="1"/>
  <c r="E17" i="32" l="1"/>
  <c r="E16" i="32"/>
  <c r="E15" i="32"/>
  <c r="E14" i="32"/>
  <c r="E13" i="32"/>
  <c r="E12" i="32"/>
  <c r="E11" i="32"/>
  <c r="E10" i="32"/>
  <c r="E9" i="32"/>
  <c r="E8" i="32"/>
  <c r="E6" i="32"/>
  <c r="J15" i="20"/>
  <c r="D18" i="17"/>
  <c r="E13" i="25" l="1"/>
  <c r="E6" i="25" l="1"/>
  <c r="G9" i="21" l="1"/>
  <c r="G8" i="21"/>
  <c r="G7" i="21"/>
  <c r="Q16" i="20" l="1"/>
  <c r="Q14" i="20"/>
  <c r="A5" i="22"/>
  <c r="A5" i="25"/>
  <c r="A5" i="26"/>
  <c r="A5" i="27"/>
  <c r="A5" i="28"/>
  <c r="A5" i="29"/>
  <c r="A5" i="30"/>
  <c r="A5" i="31"/>
  <c r="A5" i="32"/>
  <c r="A5" i="33"/>
  <c r="A4" i="33"/>
  <c r="A2" i="33"/>
  <c r="E17" i="33"/>
  <c r="E16" i="33"/>
  <c r="E15" i="33"/>
  <c r="E14" i="33"/>
  <c r="E13" i="33"/>
  <c r="E12" i="33"/>
  <c r="E11" i="33"/>
  <c r="E10" i="33"/>
  <c r="E6" i="33"/>
  <c r="K6" i="20"/>
  <c r="L6" i="20"/>
  <c r="K7" i="20"/>
  <c r="L7" i="20"/>
  <c r="K8" i="20"/>
  <c r="L8" i="20"/>
  <c r="A4" i="32"/>
  <c r="A2" i="32"/>
  <c r="A2" i="31"/>
  <c r="C13" i="17"/>
  <c r="A2" i="30"/>
  <c r="L13" i="17"/>
  <c r="K13" i="17"/>
  <c r="L12" i="17"/>
  <c r="L9" i="20" s="1"/>
  <c r="K12" i="17"/>
  <c r="K9" i="20" s="1"/>
  <c r="L10" i="20" l="1"/>
  <c r="A3" i="32"/>
  <c r="E7" i="32" s="1"/>
  <c r="K10" i="20"/>
  <c r="A3" i="33"/>
  <c r="E7" i="33" s="1"/>
  <c r="Q18" i="20"/>
  <c r="Q12" i="20"/>
  <c r="B9" i="11"/>
  <c r="B3" i="11"/>
  <c r="E9" i="33" l="1"/>
  <c r="E18" i="33" s="1"/>
  <c r="E19" i="33" s="1"/>
  <c r="E18" i="32"/>
  <c r="E19" i="32" s="1"/>
  <c r="L20" i="17"/>
  <c r="B8" i="33" s="1"/>
  <c r="L18" i="17"/>
  <c r="L32" i="17"/>
  <c r="L33" i="17"/>
  <c r="B7" i="33" l="1"/>
  <c r="L15" i="20"/>
  <c r="C7" i="33" s="1"/>
  <c r="L17" i="20"/>
  <c r="C8" i="33" s="1"/>
  <c r="L27" i="17"/>
  <c r="B15" i="33" s="1"/>
  <c r="L16" i="17"/>
  <c r="B6" i="33" s="1"/>
  <c r="L22" i="17"/>
  <c r="B10" i="33" s="1"/>
  <c r="L29" i="17"/>
  <c r="L25" i="17"/>
  <c r="B13" i="33" s="1"/>
  <c r="L21" i="17"/>
  <c r="B9" i="33" s="1"/>
  <c r="L23" i="17"/>
  <c r="B11" i="33" s="1"/>
  <c r="L26" i="17"/>
  <c r="B14" i="33" s="1"/>
  <c r="L28" i="17"/>
  <c r="L24" i="17"/>
  <c r="B12" i="33" s="1"/>
  <c r="K18" i="17"/>
  <c r="K20" i="17"/>
  <c r="L25" i="20" l="1"/>
  <c r="C16" i="33" s="1"/>
  <c r="B16" i="33"/>
  <c r="L26" i="20"/>
  <c r="C17" i="33" s="1"/>
  <c r="B17" i="33"/>
  <c r="B7" i="32"/>
  <c r="K15" i="20"/>
  <c r="C7" i="32" s="1"/>
  <c r="K17" i="20"/>
  <c r="C8" i="32" s="1"/>
  <c r="B8" i="32"/>
  <c r="L19" i="20"/>
  <c r="C10" i="33" s="1"/>
  <c r="L20" i="20"/>
  <c r="C11" i="33" s="1"/>
  <c r="L18" i="20"/>
  <c r="C9" i="33" s="1"/>
  <c r="L22" i="20"/>
  <c r="C13" i="33" s="1"/>
  <c r="L13" i="20"/>
  <c r="C6" i="33" s="1"/>
  <c r="L21" i="20"/>
  <c r="C12" i="33" s="1"/>
  <c r="L23" i="20"/>
  <c r="C14" i="33" s="1"/>
  <c r="L24" i="20"/>
  <c r="C15" i="33" s="1"/>
  <c r="L30" i="20"/>
  <c r="K16" i="17"/>
  <c r="B6" i="32" s="1"/>
  <c r="K23" i="17"/>
  <c r="B11" i="32" s="1"/>
  <c r="K26" i="17"/>
  <c r="B14" i="32" s="1"/>
  <c r="K22" i="17"/>
  <c r="B10" i="32" s="1"/>
  <c r="K27" i="17"/>
  <c r="B15" i="32" s="1"/>
  <c r="K29" i="17"/>
  <c r="K25" i="17"/>
  <c r="B13" i="32" s="1"/>
  <c r="K21" i="17"/>
  <c r="K28" i="17"/>
  <c r="K24" i="17"/>
  <c r="B12" i="32" s="1"/>
  <c r="E17" i="31"/>
  <c r="E16" i="31"/>
  <c r="E15" i="31"/>
  <c r="E14" i="31"/>
  <c r="E13" i="31"/>
  <c r="E12" i="31"/>
  <c r="E11" i="31"/>
  <c r="E10" i="31"/>
  <c r="E9" i="31"/>
  <c r="E8" i="31"/>
  <c r="E6" i="31"/>
  <c r="A4" i="31"/>
  <c r="A3" i="31"/>
  <c r="E7" i="31" s="1"/>
  <c r="A4" i="30"/>
  <c r="A3" i="30"/>
  <c r="E7" i="30" s="1"/>
  <c r="E17" i="30"/>
  <c r="E16" i="30"/>
  <c r="E15" i="30"/>
  <c r="E14" i="30"/>
  <c r="E13" i="30"/>
  <c r="E12" i="30"/>
  <c r="E11" i="30"/>
  <c r="E10" i="30"/>
  <c r="E9" i="30"/>
  <c r="E8" i="30"/>
  <c r="E6" i="30"/>
  <c r="A4" i="29"/>
  <c r="A2" i="29"/>
  <c r="E17" i="29"/>
  <c r="E16" i="29"/>
  <c r="E15" i="29"/>
  <c r="E14" i="29"/>
  <c r="E13" i="29"/>
  <c r="E12" i="29"/>
  <c r="E11" i="29"/>
  <c r="E10" i="29"/>
  <c r="E9" i="29"/>
  <c r="E8" i="29"/>
  <c r="E6" i="29"/>
  <c r="A4" i="28"/>
  <c r="A2" i="28"/>
  <c r="E17" i="28"/>
  <c r="E16" i="28"/>
  <c r="E15" i="28"/>
  <c r="E14" i="28"/>
  <c r="E13" i="28"/>
  <c r="E12" i="28"/>
  <c r="E11" i="28"/>
  <c r="E10" i="28"/>
  <c r="E9" i="28"/>
  <c r="E8" i="28"/>
  <c r="E6" i="28"/>
  <c r="A4" i="27"/>
  <c r="A2" i="27"/>
  <c r="E17" i="27"/>
  <c r="E16" i="27"/>
  <c r="E15" i="27"/>
  <c r="E14" i="27"/>
  <c r="E13" i="27"/>
  <c r="E12" i="27"/>
  <c r="E11" i="27"/>
  <c r="E10" i="27"/>
  <c r="E9" i="27"/>
  <c r="E8" i="27"/>
  <c r="E6" i="27"/>
  <c r="A4" i="26"/>
  <c r="A2" i="26"/>
  <c r="E17" i="26"/>
  <c r="E16" i="26"/>
  <c r="E15" i="26"/>
  <c r="E14" i="26"/>
  <c r="E13" i="26"/>
  <c r="E12" i="26"/>
  <c r="E11" i="26"/>
  <c r="E10" i="26"/>
  <c r="E9" i="26"/>
  <c r="E8" i="26"/>
  <c r="E6" i="26"/>
  <c r="A4" i="25"/>
  <c r="A2" i="25"/>
  <c r="E17" i="25"/>
  <c r="E16" i="25"/>
  <c r="E15" i="25"/>
  <c r="E14" i="25"/>
  <c r="E12" i="25"/>
  <c r="E11" i="25"/>
  <c r="E10" i="25"/>
  <c r="E9" i="25"/>
  <c r="E8" i="25"/>
  <c r="E7" i="22"/>
  <c r="E8" i="22"/>
  <c r="E12" i="22"/>
  <c r="E13" i="22"/>
  <c r="E14" i="22"/>
  <c r="E15" i="22"/>
  <c r="E16" i="22"/>
  <c r="E17" i="22"/>
  <c r="E18" i="22"/>
  <c r="E19" i="22"/>
  <c r="E20" i="22"/>
  <c r="E21" i="22"/>
  <c r="E6" i="22"/>
  <c r="A4" i="22"/>
  <c r="A2" i="22"/>
  <c r="C18" i="33" l="1"/>
  <c r="C19" i="33" s="1"/>
  <c r="K18" i="20"/>
  <c r="C9" i="32" s="1"/>
  <c r="B9" i="32"/>
  <c r="K26" i="20"/>
  <c r="C17" i="32" s="1"/>
  <c r="B17" i="32"/>
  <c r="K25" i="20"/>
  <c r="C16" i="32" s="1"/>
  <c r="B16" i="32"/>
  <c r="K21" i="20"/>
  <c r="C12" i="32" s="1"/>
  <c r="K20" i="20"/>
  <c r="C11" i="32" s="1"/>
  <c r="K24" i="20"/>
  <c r="C15" i="32" s="1"/>
  <c r="K13" i="20"/>
  <c r="K19" i="20"/>
  <c r="C10" i="32" s="1"/>
  <c r="K30" i="20"/>
  <c r="K22" i="20"/>
  <c r="C13" i="32" s="1"/>
  <c r="K23" i="20"/>
  <c r="C14" i="32" s="1"/>
  <c r="L29" i="20"/>
  <c r="L27" i="20"/>
  <c r="E18" i="31"/>
  <c r="E19" i="31" s="1"/>
  <c r="E18" i="30"/>
  <c r="E19" i="30" s="1"/>
  <c r="L31" i="20" l="1"/>
  <c r="L30" i="17"/>
  <c r="L34" i="17" s="1"/>
  <c r="K27" i="20"/>
  <c r="C6" i="32"/>
  <c r="C18" i="32" s="1"/>
  <c r="C19" i="32" s="1"/>
  <c r="K29" i="20"/>
  <c r="A3" i="22"/>
  <c r="C16" i="17"/>
  <c r="E11" i="22" l="1"/>
  <c r="E9" i="22"/>
  <c r="E10" i="22"/>
  <c r="K31" i="20"/>
  <c r="K30" i="17"/>
  <c r="C13" i="20"/>
  <c r="D6" i="20"/>
  <c r="E6" i="20"/>
  <c r="F6" i="20"/>
  <c r="G6" i="20"/>
  <c r="H6" i="20"/>
  <c r="I6" i="20"/>
  <c r="J6" i="20"/>
  <c r="D7" i="20"/>
  <c r="E7" i="20"/>
  <c r="F7" i="20"/>
  <c r="G7" i="20"/>
  <c r="H7" i="20"/>
  <c r="I7" i="20"/>
  <c r="J7" i="20"/>
  <c r="D8" i="20"/>
  <c r="E8" i="20"/>
  <c r="F8" i="20"/>
  <c r="G8" i="20"/>
  <c r="H8" i="20"/>
  <c r="I8" i="20"/>
  <c r="J8" i="20"/>
  <c r="I9" i="20"/>
  <c r="J9" i="20"/>
  <c r="C6" i="20"/>
  <c r="C7" i="20"/>
  <c r="C8" i="20"/>
  <c r="C9" i="20"/>
  <c r="I10" i="20"/>
  <c r="J10" i="20"/>
  <c r="C10" i="20"/>
  <c r="E22" i="22" l="1"/>
  <c r="E23" i="22" s="1"/>
  <c r="I18" i="17"/>
  <c r="I15" i="20" s="1"/>
  <c r="J18" i="17"/>
  <c r="I33" i="17" l="1"/>
  <c r="B7" i="31"/>
  <c r="B7" i="30"/>
  <c r="J20" i="17"/>
  <c r="J17" i="20" s="1"/>
  <c r="J22" i="17"/>
  <c r="J19" i="20" s="1"/>
  <c r="J26" i="17"/>
  <c r="J23" i="20" s="1"/>
  <c r="J21" i="17"/>
  <c r="J18" i="20" s="1"/>
  <c r="J23" i="17"/>
  <c r="J20" i="20" s="1"/>
  <c r="J25" i="17"/>
  <c r="J22" i="20" s="1"/>
  <c r="J27" i="17"/>
  <c r="J24" i="20" s="1"/>
  <c r="J29" i="17"/>
  <c r="J26" i="20" s="1"/>
  <c r="J16" i="17"/>
  <c r="J13" i="20" s="1"/>
  <c r="J24" i="17"/>
  <c r="J21" i="20" s="1"/>
  <c r="J28" i="17"/>
  <c r="J25" i="20" s="1"/>
  <c r="I21" i="17"/>
  <c r="I18" i="20" s="1"/>
  <c r="I23" i="17"/>
  <c r="I20" i="20" s="1"/>
  <c r="I25" i="17"/>
  <c r="I22" i="20" s="1"/>
  <c r="I27" i="17"/>
  <c r="I24" i="20" s="1"/>
  <c r="I29" i="17"/>
  <c r="I26" i="20" s="1"/>
  <c r="I22" i="17"/>
  <c r="I19" i="20" s="1"/>
  <c r="I26" i="17"/>
  <c r="I23" i="20" s="1"/>
  <c r="I16" i="17"/>
  <c r="I13" i="20" s="1"/>
  <c r="I20" i="17"/>
  <c r="I17" i="20" s="1"/>
  <c r="I24" i="17"/>
  <c r="I21" i="20" s="1"/>
  <c r="I28" i="17"/>
  <c r="I25" i="20" s="1"/>
  <c r="E18" i="17"/>
  <c r="F18" i="17"/>
  <c r="G18" i="17"/>
  <c r="H18" i="17"/>
  <c r="E95" i="4"/>
  <c r="E96" i="4"/>
  <c r="E97" i="4"/>
  <c r="E98" i="4"/>
  <c r="E99" i="4"/>
  <c r="E100" i="4"/>
  <c r="E101" i="4"/>
  <c r="E102" i="4"/>
  <c r="E103" i="4"/>
  <c r="E104" i="4"/>
  <c r="E105" i="4"/>
  <c r="E106" i="4"/>
  <c r="E107" i="4"/>
  <c r="E108" i="4"/>
  <c r="E109" i="4"/>
  <c r="E110" i="4"/>
  <c r="E111" i="4"/>
  <c r="E112" i="4"/>
  <c r="E113" i="4"/>
  <c r="E114" i="4"/>
  <c r="E115" i="4"/>
  <c r="E116" i="4"/>
  <c r="E117" i="4"/>
  <c r="E118" i="4"/>
  <c r="E119" i="4"/>
  <c r="E120" i="4"/>
  <c r="E121" i="4"/>
  <c r="E122" i="4"/>
  <c r="E123" i="4"/>
  <c r="E124" i="4"/>
  <c r="E125" i="4"/>
  <c r="E126" i="4"/>
  <c r="E127" i="4"/>
  <c r="E128" i="4"/>
  <c r="E129" i="4"/>
  <c r="E130" i="4"/>
  <c r="E131" i="4"/>
  <c r="E132" i="4"/>
  <c r="E133" i="4"/>
  <c r="E134" i="4"/>
  <c r="E135" i="4"/>
  <c r="E136" i="4"/>
  <c r="E137" i="4"/>
  <c r="E138" i="4"/>
  <c r="E139" i="4"/>
  <c r="E140" i="4"/>
  <c r="E141" i="4"/>
  <c r="E142" i="4"/>
  <c r="E143" i="4"/>
  <c r="E144" i="4"/>
  <c r="E145" i="4"/>
  <c r="E146" i="4"/>
  <c r="E147" i="4"/>
  <c r="E148" i="4"/>
  <c r="E149" i="4"/>
  <c r="E150" i="4"/>
  <c r="E151" i="4"/>
  <c r="E152" i="4"/>
  <c r="E153" i="4"/>
  <c r="E154" i="4"/>
  <c r="E155" i="4"/>
  <c r="E156" i="4"/>
  <c r="E157" i="4"/>
  <c r="E158" i="4"/>
  <c r="E159" i="4"/>
  <c r="E160" i="4"/>
  <c r="E161" i="4"/>
  <c r="E162" i="4"/>
  <c r="E163" i="4"/>
  <c r="E164" i="4"/>
  <c r="E165" i="4"/>
  <c r="E166" i="4"/>
  <c r="E167" i="4"/>
  <c r="E168" i="4"/>
  <c r="E169" i="4"/>
  <c r="E170" i="4"/>
  <c r="E171" i="4"/>
  <c r="E172" i="4"/>
  <c r="E173" i="4"/>
  <c r="E174" i="4"/>
  <c r="E175" i="4"/>
  <c r="E176" i="4"/>
  <c r="E177" i="4"/>
  <c r="E178" i="4"/>
  <c r="E179" i="4"/>
  <c r="E180" i="4"/>
  <c r="E181" i="4"/>
  <c r="E182" i="4"/>
  <c r="E94" i="4"/>
  <c r="C19" i="17"/>
  <c r="C16" i="20" s="1"/>
  <c r="C18" i="17"/>
  <c r="C15" i="20" s="1"/>
  <c r="C17" i="17"/>
  <c r="C14" i="20" s="1"/>
  <c r="D13" i="21" l="1"/>
  <c r="C13" i="21"/>
  <c r="D11" i="21"/>
  <c r="C11" i="21"/>
  <c r="C10" i="22"/>
  <c r="C12" i="21"/>
  <c r="B7" i="29"/>
  <c r="B7" i="28"/>
  <c r="B7" i="27"/>
  <c r="B7" i="26"/>
  <c r="B9" i="22"/>
  <c r="B11" i="22"/>
  <c r="B7" i="25"/>
  <c r="B16" i="31"/>
  <c r="B16" i="30"/>
  <c r="B6" i="31"/>
  <c r="B6" i="30"/>
  <c r="B15" i="31"/>
  <c r="B15" i="30"/>
  <c r="J33" i="17"/>
  <c r="J30" i="20"/>
  <c r="B14" i="30"/>
  <c r="B14" i="31"/>
  <c r="B12" i="31"/>
  <c r="B12" i="30"/>
  <c r="B10" i="30"/>
  <c r="B10" i="31"/>
  <c r="B11" i="31"/>
  <c r="B11" i="30"/>
  <c r="J29" i="20"/>
  <c r="B13" i="31"/>
  <c r="B13" i="30"/>
  <c r="B8" i="31"/>
  <c r="B8" i="30"/>
  <c r="B17" i="31"/>
  <c r="B17" i="30"/>
  <c r="B9" i="31"/>
  <c r="B9" i="30"/>
  <c r="I30" i="20"/>
  <c r="C7" i="30"/>
  <c r="C7" i="31"/>
  <c r="B10" i="22"/>
  <c r="J27" i="20"/>
  <c r="J32" i="17"/>
  <c r="G435" i="16"/>
  <c r="F435" i="16"/>
  <c r="E435" i="16"/>
  <c r="G437" i="16"/>
  <c r="F437" i="16"/>
  <c r="E437" i="16"/>
  <c r="G439" i="16"/>
  <c r="F439" i="16"/>
  <c r="G434" i="16"/>
  <c r="F434" i="16"/>
  <c r="E434" i="16"/>
  <c r="G436" i="16"/>
  <c r="F436" i="16"/>
  <c r="E436" i="16"/>
  <c r="G438" i="16"/>
  <c r="F438" i="16"/>
  <c r="G497" i="16"/>
  <c r="F497" i="16"/>
  <c r="E497" i="16"/>
  <c r="G499" i="16"/>
  <c r="F499" i="16"/>
  <c r="G496" i="16"/>
  <c r="F496" i="16"/>
  <c r="E496" i="16"/>
  <c r="G498" i="16"/>
  <c r="F498" i="16"/>
  <c r="I27" i="20" l="1"/>
  <c r="C15" i="30"/>
  <c r="C15" i="31"/>
  <c r="C8" i="30"/>
  <c r="C8" i="31"/>
  <c r="C14" i="31"/>
  <c r="C14" i="30"/>
  <c r="C6" i="31"/>
  <c r="I29" i="20"/>
  <c r="C6" i="30"/>
  <c r="C12" i="30"/>
  <c r="C12" i="31"/>
  <c r="I32" i="17"/>
  <c r="C9" i="31"/>
  <c r="C9" i="30"/>
  <c r="J30" i="17"/>
  <c r="J34" i="17" s="1"/>
  <c r="J31" i="20"/>
  <c r="C17" i="31"/>
  <c r="C17" i="30"/>
  <c r="C10" i="31"/>
  <c r="C10" i="30"/>
  <c r="C13" i="31"/>
  <c r="C13" i="30"/>
  <c r="C11" i="30"/>
  <c r="C11" i="31"/>
  <c r="C16" i="30"/>
  <c r="C16" i="31"/>
  <c r="M16" i="20"/>
  <c r="C11" i="22"/>
  <c r="M14" i="20"/>
  <c r="C9" i="22"/>
  <c r="C6" i="17"/>
  <c r="E12" i="17" l="1"/>
  <c r="E13" i="17" s="1"/>
  <c r="F12" i="17"/>
  <c r="G12" i="17"/>
  <c r="G13" i="17" s="1"/>
  <c r="H12" i="17"/>
  <c r="H13" i="17" s="1"/>
  <c r="H15" i="20" s="1"/>
  <c r="D12" i="17"/>
  <c r="D13" i="17" s="1"/>
  <c r="D15" i="20" s="1"/>
  <c r="I31" i="20"/>
  <c r="C19" i="30" s="1"/>
  <c r="C18" i="31"/>
  <c r="C18" i="30"/>
  <c r="I30" i="17"/>
  <c r="I34" i="17" s="1"/>
  <c r="A3" i="28" l="1"/>
  <c r="E7" i="28" s="1"/>
  <c r="G15" i="20"/>
  <c r="F13" i="17"/>
  <c r="F15" i="20" s="1"/>
  <c r="D12" i="21" s="1"/>
  <c r="A3" i="26"/>
  <c r="E7" i="26" s="1"/>
  <c r="E18" i="26" s="1"/>
  <c r="E19" i="26" s="1"/>
  <c r="E15" i="20"/>
  <c r="C7" i="25"/>
  <c r="D16" i="17"/>
  <c r="C19" i="31"/>
  <c r="H22" i="17"/>
  <c r="H19" i="20" s="1"/>
  <c r="A3" i="25"/>
  <c r="E7" i="25" s="1"/>
  <c r="E18" i="28"/>
  <c r="E19" i="28" s="1"/>
  <c r="E9" i="20"/>
  <c r="H9" i="20"/>
  <c r="G10" i="20"/>
  <c r="G9" i="20"/>
  <c r="D9" i="20"/>
  <c r="F9" i="20"/>
  <c r="C29" i="17"/>
  <c r="C26" i="20" s="1"/>
  <c r="C25" i="17"/>
  <c r="C22" i="20" s="1"/>
  <c r="C21" i="17"/>
  <c r="C18" i="20" s="1"/>
  <c r="C24" i="17"/>
  <c r="C21" i="20" s="1"/>
  <c r="C28" i="17"/>
  <c r="C25" i="20" s="1"/>
  <c r="C27" i="17"/>
  <c r="C24" i="20" s="1"/>
  <c r="C23" i="17"/>
  <c r="C26" i="17"/>
  <c r="C22" i="17"/>
  <c r="C15" i="17"/>
  <c r="C20" i="17"/>
  <c r="C14" i="17"/>
  <c r="F10" i="20" l="1"/>
  <c r="A3" i="27"/>
  <c r="E7" i="27" s="1"/>
  <c r="E18" i="27" s="1"/>
  <c r="E19" i="27" s="1"/>
  <c r="F30" i="20"/>
  <c r="D13" i="20"/>
  <c r="C20" i="20"/>
  <c r="C15" i="22" s="1"/>
  <c r="C17" i="20"/>
  <c r="C12" i="22" s="1"/>
  <c r="C11" i="20"/>
  <c r="M11" i="20" s="1"/>
  <c r="C9" i="21"/>
  <c r="C23" i="20"/>
  <c r="C18" i="22" s="1"/>
  <c r="B7" i="22"/>
  <c r="C12" i="20"/>
  <c r="E18" i="25"/>
  <c r="E19" i="25" s="1"/>
  <c r="H21" i="17"/>
  <c r="H25" i="17"/>
  <c r="H10" i="20"/>
  <c r="H33" i="17" s="1"/>
  <c r="H16" i="17"/>
  <c r="A3" i="29"/>
  <c r="E7" i="29" s="1"/>
  <c r="H24" i="17"/>
  <c r="H27" i="17"/>
  <c r="H20" i="17"/>
  <c r="B6" i="25"/>
  <c r="C10" i="29"/>
  <c r="B10" i="29"/>
  <c r="G33" i="17"/>
  <c r="G30" i="20"/>
  <c r="C7" i="28"/>
  <c r="F33" i="17"/>
  <c r="C7" i="27"/>
  <c r="C19" i="22"/>
  <c r="B19" i="22"/>
  <c r="C19" i="20"/>
  <c r="B14" i="22"/>
  <c r="C16" i="22"/>
  <c r="B16" i="22"/>
  <c r="B6" i="22"/>
  <c r="B12" i="22"/>
  <c r="B18" i="22"/>
  <c r="B15" i="22"/>
  <c r="C13" i="22"/>
  <c r="B13" i="22"/>
  <c r="B8" i="22"/>
  <c r="C17" i="22"/>
  <c r="B17" i="22"/>
  <c r="C20" i="22"/>
  <c r="B20" i="22"/>
  <c r="C21" i="22"/>
  <c r="B21" i="22"/>
  <c r="G20" i="17"/>
  <c r="G17" i="20" s="1"/>
  <c r="G22" i="17"/>
  <c r="G19" i="20" s="1"/>
  <c r="H29" i="17"/>
  <c r="H26" i="20" s="1"/>
  <c r="H23" i="17"/>
  <c r="H20" i="20" s="1"/>
  <c r="F24" i="17"/>
  <c r="F21" i="20" s="1"/>
  <c r="F21" i="17"/>
  <c r="F18" i="20" s="1"/>
  <c r="G25" i="17"/>
  <c r="G22" i="20" s="1"/>
  <c r="F26" i="17"/>
  <c r="F23" i="20" s="1"/>
  <c r="F23" i="17"/>
  <c r="F20" i="20" s="1"/>
  <c r="F29" i="17"/>
  <c r="F26" i="20" s="1"/>
  <c r="G27" i="17"/>
  <c r="G24" i="20" s="1"/>
  <c r="G24" i="17"/>
  <c r="G21" i="20" s="1"/>
  <c r="G16" i="17"/>
  <c r="G13" i="20" s="1"/>
  <c r="F25" i="17"/>
  <c r="F22" i="20" s="1"/>
  <c r="G29" i="17"/>
  <c r="G26" i="20" s="1"/>
  <c r="G26" i="17"/>
  <c r="G23" i="20" s="1"/>
  <c r="D20" i="17"/>
  <c r="D10" i="20"/>
  <c r="F22" i="17"/>
  <c r="F19" i="20" s="1"/>
  <c r="F16" i="17"/>
  <c r="F13" i="20" s="1"/>
  <c r="F27" i="17"/>
  <c r="F24" i="20" s="1"/>
  <c r="G28" i="17"/>
  <c r="G25" i="20" s="1"/>
  <c r="G21" i="17"/>
  <c r="G18" i="20" s="1"/>
  <c r="G23" i="17"/>
  <c r="G20" i="20" s="1"/>
  <c r="H26" i="17"/>
  <c r="H23" i="20" s="1"/>
  <c r="H28" i="17"/>
  <c r="H25" i="20" s="1"/>
  <c r="F28" i="17"/>
  <c r="F25" i="20" s="1"/>
  <c r="F20" i="17"/>
  <c r="F17" i="20" s="1"/>
  <c r="E16" i="17"/>
  <c r="E10" i="20"/>
  <c r="D29" i="17"/>
  <c r="D25" i="17"/>
  <c r="D21" i="17"/>
  <c r="D28" i="17"/>
  <c r="D24" i="17"/>
  <c r="D23" i="17"/>
  <c r="D26" i="17"/>
  <c r="D22" i="17"/>
  <c r="D27" i="17"/>
  <c r="E29" i="17"/>
  <c r="E26" i="20" s="1"/>
  <c r="E25" i="17"/>
  <c r="E22" i="20" s="1"/>
  <c r="E21" i="17"/>
  <c r="E18" i="20" s="1"/>
  <c r="E28" i="17"/>
  <c r="E25" i="20" s="1"/>
  <c r="E20" i="17"/>
  <c r="E17" i="20" s="1"/>
  <c r="E27" i="17"/>
  <c r="E24" i="20" s="1"/>
  <c r="E23" i="17"/>
  <c r="E20" i="20" s="1"/>
  <c r="E26" i="17"/>
  <c r="E23" i="20" s="1"/>
  <c r="E22" i="17"/>
  <c r="E19" i="20" s="1"/>
  <c r="E24" i="17"/>
  <c r="E21" i="20" s="1"/>
  <c r="T133" i="15"/>
  <c r="R133" i="15"/>
  <c r="Q133" i="15"/>
  <c r="O133" i="15"/>
  <c r="N133" i="15"/>
  <c r="S132" i="15"/>
  <c r="R132" i="15"/>
  <c r="P132" i="15"/>
  <c r="O132" i="15"/>
  <c r="M132" i="15"/>
  <c r="K123" i="15"/>
  <c r="I123" i="15"/>
  <c r="H123" i="15"/>
  <c r="F123" i="15"/>
  <c r="E123" i="15"/>
  <c r="J122" i="15"/>
  <c r="I122" i="15"/>
  <c r="G122" i="15"/>
  <c r="F122" i="15"/>
  <c r="D122" i="15"/>
  <c r="R65" i="15"/>
  <c r="AA52" i="15"/>
  <c r="L52" i="15"/>
  <c r="D20" i="20" l="1"/>
  <c r="C11" i="25" s="1"/>
  <c r="D24" i="20"/>
  <c r="D21" i="20"/>
  <c r="D26" i="20"/>
  <c r="D23" i="20"/>
  <c r="D18" i="20"/>
  <c r="D17" i="20"/>
  <c r="D22" i="20"/>
  <c r="D19" i="20"/>
  <c r="D25" i="20"/>
  <c r="E13" i="20"/>
  <c r="C8" i="21"/>
  <c r="C6" i="21"/>
  <c r="D9" i="21"/>
  <c r="C7" i="21"/>
  <c r="C14" i="22"/>
  <c r="C5" i="21"/>
  <c r="C10" i="21"/>
  <c r="H17" i="20"/>
  <c r="C8" i="29" s="1"/>
  <c r="B6" i="29"/>
  <c r="H13" i="20"/>
  <c r="C6" i="29" s="1"/>
  <c r="B9" i="29"/>
  <c r="H18" i="20"/>
  <c r="C9" i="29" s="1"/>
  <c r="H24" i="20"/>
  <c r="C15" i="29" s="1"/>
  <c r="B12" i="29"/>
  <c r="H21" i="20"/>
  <c r="C12" i="29" s="1"/>
  <c r="B13" i="29"/>
  <c r="H22" i="20"/>
  <c r="C13" i="29" s="1"/>
  <c r="H30" i="20"/>
  <c r="B15" i="29"/>
  <c r="C7" i="29"/>
  <c r="E18" i="29"/>
  <c r="E19" i="29" s="1"/>
  <c r="B8" i="29"/>
  <c r="C32" i="17"/>
  <c r="B15" i="25"/>
  <c r="B12" i="25"/>
  <c r="B17" i="25"/>
  <c r="B16" i="25"/>
  <c r="C6" i="22"/>
  <c r="C30" i="20"/>
  <c r="B14" i="25"/>
  <c r="B9" i="25"/>
  <c r="D30" i="20"/>
  <c r="B10" i="25"/>
  <c r="B11" i="25"/>
  <c r="B13" i="25"/>
  <c r="B8" i="25"/>
  <c r="C8" i="22"/>
  <c r="C29" i="20"/>
  <c r="C6" i="25"/>
  <c r="C14" i="29"/>
  <c r="B14" i="29"/>
  <c r="C16" i="29"/>
  <c r="B16" i="29"/>
  <c r="C11" i="29"/>
  <c r="B11" i="29"/>
  <c r="C17" i="29"/>
  <c r="B17" i="29"/>
  <c r="C12" i="26"/>
  <c r="B12" i="26"/>
  <c r="C15" i="26"/>
  <c r="B15" i="26"/>
  <c r="C13" i="26"/>
  <c r="B13" i="26"/>
  <c r="E33" i="17"/>
  <c r="C7" i="26"/>
  <c r="E30" i="20"/>
  <c r="C10" i="26"/>
  <c r="B10" i="26"/>
  <c r="C17" i="26"/>
  <c r="B17" i="26"/>
  <c r="B6" i="26"/>
  <c r="C14" i="26"/>
  <c r="B14" i="26"/>
  <c r="C16" i="26"/>
  <c r="B16" i="26"/>
  <c r="C8" i="26"/>
  <c r="B8" i="26"/>
  <c r="C11" i="26"/>
  <c r="B11" i="26"/>
  <c r="C9" i="26"/>
  <c r="B9" i="26"/>
  <c r="C14" i="28"/>
  <c r="B14" i="28"/>
  <c r="C17" i="28"/>
  <c r="B17" i="28"/>
  <c r="C13" i="28"/>
  <c r="B13" i="28"/>
  <c r="C16" i="28"/>
  <c r="B16" i="28"/>
  <c r="C15" i="28"/>
  <c r="B15" i="28"/>
  <c r="C10" i="28"/>
  <c r="B10" i="28"/>
  <c r="C11" i="28"/>
  <c r="B11" i="28"/>
  <c r="B6" i="28"/>
  <c r="C8" i="28"/>
  <c r="B8" i="28"/>
  <c r="C9" i="28"/>
  <c r="B9" i="28"/>
  <c r="C12" i="28"/>
  <c r="B12" i="28"/>
  <c r="C13" i="27"/>
  <c r="B13" i="27"/>
  <c r="C9" i="27"/>
  <c r="B9" i="27"/>
  <c r="B6" i="27"/>
  <c r="C12" i="27"/>
  <c r="B12" i="27"/>
  <c r="C14" i="27"/>
  <c r="B14" i="27"/>
  <c r="C15" i="27"/>
  <c r="B15" i="27"/>
  <c r="C17" i="27"/>
  <c r="B17" i="27"/>
  <c r="C8" i="27"/>
  <c r="B8" i="27"/>
  <c r="C11" i="27"/>
  <c r="B11" i="27"/>
  <c r="C16" i="27"/>
  <c r="B16" i="27"/>
  <c r="C10" i="27"/>
  <c r="B10" i="27"/>
  <c r="M12" i="20"/>
  <c r="C7" i="22"/>
  <c r="D33" i="17"/>
  <c r="M15" i="20"/>
  <c r="C27" i="20"/>
  <c r="C31" i="20" s="1"/>
  <c r="C23" i="22" s="1"/>
  <c r="C33" i="17"/>
  <c r="C8" i="25" l="1"/>
  <c r="C12" i="25"/>
  <c r="C10" i="25"/>
  <c r="C14" i="25"/>
  <c r="C16" i="25"/>
  <c r="C13" i="25"/>
  <c r="C9" i="25"/>
  <c r="C17" i="25"/>
  <c r="C15" i="25"/>
  <c r="D10" i="21"/>
  <c r="D7" i="21"/>
  <c r="D5" i="21"/>
  <c r="D6" i="21"/>
  <c r="D8" i="21"/>
  <c r="M30" i="20"/>
  <c r="K33" i="17"/>
  <c r="D32" i="17"/>
  <c r="D27" i="20"/>
  <c r="D29" i="20"/>
  <c r="C6" i="27"/>
  <c r="F29" i="20"/>
  <c r="H27" i="20"/>
  <c r="H30" i="17" s="1"/>
  <c r="H34" i="17" s="1"/>
  <c r="B19" i="29" s="1"/>
  <c r="H32" i="17"/>
  <c r="H29" i="20"/>
  <c r="G32" i="17"/>
  <c r="E27" i="20"/>
  <c r="E31" i="20" s="1"/>
  <c r="C19" i="26" s="1"/>
  <c r="E32" i="17"/>
  <c r="C6" i="26"/>
  <c r="E29" i="20"/>
  <c r="M13" i="20"/>
  <c r="G27" i="20"/>
  <c r="C18" i="28" s="1"/>
  <c r="M23" i="20"/>
  <c r="C6" i="28"/>
  <c r="G29" i="20"/>
  <c r="F27" i="20"/>
  <c r="M20" i="20"/>
  <c r="M24" i="20"/>
  <c r="M25" i="20"/>
  <c r="M22" i="20"/>
  <c r="M26" i="20"/>
  <c r="M19" i="20"/>
  <c r="F32" i="17"/>
  <c r="M21" i="20"/>
  <c r="M18" i="20"/>
  <c r="M17" i="20"/>
  <c r="C30" i="17"/>
  <c r="C22" i="22"/>
  <c r="O14" i="4"/>
  <c r="O30" i="4"/>
  <c r="O31" i="4"/>
  <c r="O38" i="4"/>
  <c r="O40" i="4"/>
  <c r="O45" i="4"/>
  <c r="O49" i="4"/>
  <c r="O50" i="4"/>
  <c r="O62" i="4"/>
  <c r="O65" i="4"/>
  <c r="O66" i="4"/>
  <c r="O75" i="4"/>
  <c r="O77" i="4"/>
  <c r="O83" i="4"/>
  <c r="O90" i="4"/>
  <c r="O4" i="4"/>
  <c r="O8" i="4"/>
  <c r="O9" i="4"/>
  <c r="O10" i="4"/>
  <c r="O11" i="4"/>
  <c r="O12" i="4"/>
  <c r="O15" i="4"/>
  <c r="O16" i="4"/>
  <c r="O18" i="4"/>
  <c r="O20" i="4"/>
  <c r="O22" i="4"/>
  <c r="O24" i="4"/>
  <c r="O25" i="4"/>
  <c r="O26" i="4"/>
  <c r="O33" i="4"/>
  <c r="O34" i="4"/>
  <c r="O35" i="4"/>
  <c r="O37" i="4"/>
  <c r="O39" i="4"/>
  <c r="O41" i="4"/>
  <c r="O42" i="4"/>
  <c r="O46" i="4"/>
  <c r="O47" i="4"/>
  <c r="O48" i="4"/>
  <c r="O51" i="4"/>
  <c r="O52" i="4"/>
  <c r="O53" i="4"/>
  <c r="O54" i="4"/>
  <c r="O56" i="4"/>
  <c r="O57" i="4"/>
  <c r="O58" i="4"/>
  <c r="O60" i="4"/>
  <c r="O64" i="4"/>
  <c r="O68" i="4"/>
  <c r="O69" i="4"/>
  <c r="O70" i="4"/>
  <c r="O72" i="4"/>
  <c r="O76" i="4"/>
  <c r="O78" i="4"/>
  <c r="O79" i="4"/>
  <c r="O82" i="4"/>
  <c r="O84" i="4"/>
  <c r="O85" i="4"/>
  <c r="O88" i="4"/>
  <c r="O91" i="4"/>
  <c r="O81" i="4"/>
  <c r="O3" i="4"/>
  <c r="T3" i="3"/>
  <c r="T4" i="3"/>
  <c r="T5" i="3"/>
  <c r="T6" i="3"/>
  <c r="T7" i="3"/>
  <c r="T8" i="3"/>
  <c r="T9" i="3"/>
  <c r="T10" i="3"/>
  <c r="T11" i="3"/>
  <c r="T12" i="3"/>
  <c r="T13" i="3"/>
  <c r="T14" i="3"/>
  <c r="T15" i="3"/>
  <c r="T16" i="3"/>
  <c r="T17" i="3"/>
  <c r="T18" i="3"/>
  <c r="T19" i="3"/>
  <c r="T20" i="3"/>
  <c r="T21" i="3"/>
  <c r="T22" i="3"/>
  <c r="T23" i="3"/>
  <c r="T24" i="3"/>
  <c r="T25" i="3"/>
  <c r="T26" i="3"/>
  <c r="T27" i="3"/>
  <c r="T28" i="3"/>
  <c r="T29" i="3"/>
  <c r="T30" i="3"/>
  <c r="T2" i="3"/>
  <c r="D31" i="20" l="1"/>
  <c r="D14" i="21"/>
  <c r="M29" i="20"/>
  <c r="K32" i="17"/>
  <c r="G30" i="17"/>
  <c r="G34" i="17" s="1"/>
  <c r="B19" i="28" s="1"/>
  <c r="H31" i="20"/>
  <c r="C19" i="29" s="1"/>
  <c r="G31" i="20"/>
  <c r="C19" i="28" s="1"/>
  <c r="C18" i="26"/>
  <c r="C18" i="29"/>
  <c r="C18" i="25"/>
  <c r="D30" i="17"/>
  <c r="D34" i="17" s="1"/>
  <c r="E30" i="17"/>
  <c r="E34" i="17" s="1"/>
  <c r="F30" i="17"/>
  <c r="F34" i="17" s="1"/>
  <c r="F31" i="20"/>
  <c r="C19" i="27" s="1"/>
  <c r="C18" i="27"/>
  <c r="M27" i="20"/>
  <c r="K34" i="17" s="1"/>
  <c r="C34" i="17"/>
  <c r="C19" i="25" l="1"/>
  <c r="E14" i="21"/>
  <c r="M31"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Stephanie Cameron</author>
  </authors>
  <commentList>
    <comment ref="T1" authorId="0" shapeId="0" xr:uid="{00000000-0006-0000-0000-000001000000}">
      <text>
        <r>
          <rPr>
            <b/>
            <sz val="9"/>
            <color indexed="81"/>
            <rFont val="Tahoma"/>
            <family val="2"/>
          </rPr>
          <t>Stephanie Cameron:</t>
        </r>
        <r>
          <rPr>
            <sz val="9"/>
            <color indexed="81"/>
            <rFont val="Tahoma"/>
            <family val="2"/>
          </rPr>
          <t xml:space="preserve">
Based on staff numbers only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Stephanie Cameron</author>
  </authors>
  <commentList>
    <comment ref="A16" authorId="0" shapeId="0" xr:uid="{00000000-0006-0000-0100-000001000000}">
      <text>
        <r>
          <rPr>
            <b/>
            <sz val="9"/>
            <color indexed="81"/>
            <rFont val="Tahoma"/>
            <family val="2"/>
          </rPr>
          <t>Stephanie Cameron:</t>
        </r>
        <r>
          <rPr>
            <sz val="9"/>
            <color indexed="81"/>
            <rFont val="Tahoma"/>
            <family val="2"/>
          </rPr>
          <t xml:space="preserve">
Have responded and re-submitted their document. </t>
        </r>
      </text>
    </comment>
    <comment ref="A21" authorId="0" shapeId="0" xr:uid="{00000000-0006-0000-0100-000002000000}">
      <text>
        <r>
          <rPr>
            <b/>
            <sz val="9"/>
            <color indexed="81"/>
            <rFont val="Tahoma"/>
            <family val="2"/>
          </rPr>
          <t>Stephanie Cameron:</t>
        </r>
        <r>
          <rPr>
            <sz val="9"/>
            <color indexed="81"/>
            <rFont val="Tahoma"/>
            <family val="2"/>
          </rPr>
          <t xml:space="preserve">
Clarification Completed</t>
        </r>
      </text>
    </comment>
    <comment ref="E21" authorId="0" shapeId="0" xr:uid="{00000000-0006-0000-0100-000003000000}">
      <text>
        <r>
          <rPr>
            <b/>
            <sz val="9"/>
            <color indexed="81"/>
            <rFont val="Tahoma"/>
            <family val="2"/>
          </rPr>
          <t>Stephanie Cameron:</t>
        </r>
        <r>
          <rPr>
            <sz val="9"/>
            <color indexed="81"/>
            <rFont val="Tahoma"/>
            <family val="2"/>
          </rPr>
          <t xml:space="preserve">
Was 5% - clarified and they changed to 0. </t>
        </r>
      </text>
    </comment>
    <comment ref="A53" authorId="0" shapeId="0" xr:uid="{00000000-0006-0000-0100-000004000000}">
      <text>
        <r>
          <rPr>
            <b/>
            <sz val="9"/>
            <color indexed="81"/>
            <rFont val="Tahoma"/>
            <family val="2"/>
          </rPr>
          <t>Stephanie Cameron:</t>
        </r>
        <r>
          <rPr>
            <sz val="9"/>
            <color indexed="81"/>
            <rFont val="Tahoma"/>
            <family val="2"/>
          </rPr>
          <t xml:space="preserve">
24/2/20 - Called for clarification. Asked if any other indicators could be changed. Clarified they could not. Advised further instruction would be sent once appendix has been returned. </t>
        </r>
      </text>
    </comment>
    <comment ref="A70" authorId="0" shapeId="0" xr:uid="{00000000-0006-0000-0100-000005000000}">
      <text>
        <r>
          <rPr>
            <b/>
            <sz val="9"/>
            <color indexed="81"/>
            <rFont val="Tahoma"/>
            <family val="2"/>
          </rPr>
          <t>Stephanie Cameron:</t>
        </r>
        <r>
          <rPr>
            <sz val="9"/>
            <color indexed="81"/>
            <rFont val="Tahoma"/>
            <family val="2"/>
          </rPr>
          <t xml:space="preserve">
Copied from pdf</t>
        </r>
      </text>
    </comment>
    <comment ref="A78" authorId="0" shapeId="0" xr:uid="{00000000-0006-0000-0100-000006000000}">
      <text>
        <r>
          <rPr>
            <b/>
            <sz val="9"/>
            <color indexed="81"/>
            <rFont val="Tahoma"/>
            <family val="2"/>
          </rPr>
          <t>Stephanie Cameron:</t>
        </r>
        <r>
          <rPr>
            <sz val="9"/>
            <color indexed="81"/>
            <rFont val="Tahoma"/>
            <family val="2"/>
          </rPr>
          <t xml:space="preserve">
Please note, as a practice we support homeless charity 'Simon on the Streets' and we have existing relationships with schools, colleges and universities and support work experience placements. We are open to discussing other opportunities with clients when agreeing the social value delivery plans.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Stephanie Cameron</author>
  </authors>
  <commentList>
    <comment ref="K10" authorId="0" shapeId="0" xr:uid="{00000000-0006-0000-0300-000001000000}">
      <text>
        <r>
          <rPr>
            <b/>
            <sz val="9"/>
            <color indexed="81"/>
            <rFont val="Tahoma"/>
            <family val="2"/>
          </rPr>
          <t>Lot C2
(1) Executive Director with overall responsibility
(2) Day-to-day point of contact  
Lot C3
(1) Executive Director 
(2) Building Surveyor 
(3) Party Wall Surveyor
Lot C5
(1) Day rate</t>
        </r>
      </text>
    </comment>
    <comment ref="L10" authorId="0" shapeId="0" xr:uid="{00000000-0006-0000-0300-000002000000}">
      <text>
        <r>
          <rPr>
            <b/>
            <sz val="9"/>
            <color indexed="81"/>
            <rFont val="Tahoma"/>
            <family val="2"/>
          </rPr>
          <t>Lot C2
(1) Executive Director with overall responsibility
(2) Day-to-day point of contact  
Lot C3
(1) Executive Director 
(2) Building Surveyor 
(3) Party Wall Surveyor
Lot C5
(1) Day rate</t>
        </r>
      </text>
    </comment>
  </commentList>
</comments>
</file>

<file path=xl/sharedStrings.xml><?xml version="1.0" encoding="utf-8"?>
<sst xmlns="http://schemas.openxmlformats.org/spreadsheetml/2006/main" count="5651" uniqueCount="427">
  <si>
    <t>Action</t>
  </si>
  <si>
    <t>Spend with local suppliers</t>
  </si>
  <si>
    <t>Spend with VCSE</t>
  </si>
  <si>
    <t>Total staff</t>
  </si>
  <si>
    <t>Carroll Build Ltd</t>
  </si>
  <si>
    <t>Gelder Ltd</t>
  </si>
  <si>
    <t>Karmo Ltd</t>
  </si>
  <si>
    <t>PLP Construction Ltd</t>
  </si>
  <si>
    <t>New jobs (6 months)</t>
  </si>
  <si>
    <t>Work placements</t>
  </si>
  <si>
    <t>Careers IAG</t>
  </si>
  <si>
    <t>£ - community projects</t>
  </si>
  <si>
    <t>Hours - community project</t>
  </si>
  <si>
    <t>Hours - specialist advice for VCSE or SME</t>
  </si>
  <si>
    <t>% Waste diverted from landfill</t>
  </si>
  <si>
    <t xml:space="preserve">Carbon Literacy training </t>
  </si>
  <si>
    <t>£ - poverty initiatives</t>
  </si>
  <si>
    <t>New jobs targeted</t>
  </si>
  <si>
    <t>Hours - promoting healthy living</t>
  </si>
  <si>
    <t xml:space="preserve">Hours - Homelessness projects </t>
  </si>
  <si>
    <t>Hours - Digital Inclusion</t>
  </si>
  <si>
    <t>£ - Digital equipment</t>
  </si>
  <si>
    <t>AHR Building Consultancy</t>
  </si>
  <si>
    <t>Ainsley Gommon Architects</t>
  </si>
  <si>
    <t>Align Property Partners</t>
  </si>
  <si>
    <t>Anderton Gables</t>
  </si>
  <si>
    <t>Bowker Sadler Partnership</t>
  </si>
  <si>
    <t>Bradshaw Gass &amp; Hope LLP</t>
  </si>
  <si>
    <t>BYA Architects</t>
  </si>
  <si>
    <t>Campbell Reith Hill LLP</t>
  </si>
  <si>
    <t>Carley Daines &amp; Partners</t>
  </si>
  <si>
    <t>Cass Associates</t>
  </si>
  <si>
    <t>Cassidy &amp; Ashton</t>
  </si>
  <si>
    <t>Cushman &amp; Wakefield</t>
  </si>
  <si>
    <t>DK Architects</t>
  </si>
  <si>
    <t>DPP One Ltd</t>
  </si>
  <si>
    <t>ECD Architects</t>
  </si>
  <si>
    <t>Elluc Projects</t>
  </si>
  <si>
    <t>Hickton Consultants</t>
  </si>
  <si>
    <t>Identity Consult</t>
  </si>
  <si>
    <t>John McCall Architects</t>
  </si>
  <si>
    <t>Michael Dyson Associates Limited</t>
  </si>
  <si>
    <t>Mosaic Town Planning</t>
  </si>
  <si>
    <t>Nexus Planning</t>
  </si>
  <si>
    <t>Omnia Environmental Consulting</t>
  </si>
  <si>
    <t>P+HS Architect</t>
  </si>
  <si>
    <t>Paddock Johnson Partnership</t>
  </si>
  <si>
    <t>RoC Consulting</t>
  </si>
  <si>
    <t>RPS Consulting Services Ltd</t>
  </si>
  <si>
    <t>Shape Consulting Engineers</t>
  </si>
  <si>
    <t>Simon Fenton Partnership</t>
  </si>
  <si>
    <t>Spawforths</t>
  </si>
  <si>
    <t>Sutcliffe</t>
  </si>
  <si>
    <t>Tadw Architects</t>
  </si>
  <si>
    <t>Thornton Firkin</t>
  </si>
  <si>
    <t>Triangle Architects</t>
  </si>
  <si>
    <t>Vextrix</t>
  </si>
  <si>
    <t>Wilkinson Cowan</t>
  </si>
  <si>
    <t>22</t>
  </si>
  <si>
    <t>WYG</t>
  </si>
  <si>
    <t>Total</t>
  </si>
  <si>
    <t>If - SME</t>
  </si>
  <si>
    <t>West</t>
  </si>
  <si>
    <t>East</t>
  </si>
  <si>
    <t>x</t>
  </si>
  <si>
    <t>Procontract staff</t>
  </si>
  <si>
    <t>Professional Services - All Data</t>
  </si>
  <si>
    <t>£100s towards community projects</t>
  </si>
  <si>
    <t>% Spend with local suppliers</t>
  </si>
  <si>
    <t>% Spend with VCSE</t>
  </si>
  <si>
    <t>% Waste diverted from landfill.</t>
  </si>
  <si>
    <t>Hours volunteered for community project</t>
  </si>
  <si>
    <t>Carbon Literacy training provided</t>
  </si>
  <si>
    <t>£100s for poverty initiatives</t>
  </si>
  <si>
    <t xml:space="preserve">Hours for Homelessness projects </t>
  </si>
  <si>
    <t>Full time, 6 month roles</t>
  </si>
  <si>
    <t>Work placement weeks</t>
  </si>
  <si>
    <t>New jobs targeted for disadvantaged customers</t>
  </si>
  <si>
    <t>£100's towards Digital equipment</t>
  </si>
  <si>
    <t>Hours for Digital Inclusion</t>
  </si>
  <si>
    <t>Hours to promote healthy living</t>
  </si>
  <si>
    <t>Specialist advice hours for VCSE or SME</t>
  </si>
  <si>
    <t>Specialist advice hours for Careers IAG</t>
  </si>
  <si>
    <t>Value</t>
  </si>
  <si>
    <t>Real Living Wage * 40 hours * six months</t>
  </si>
  <si>
    <t>Specialist hours</t>
  </si>
  <si>
    <t>Local multiplier for North West - 27p per pound * £400k (assumed 40% spent on supply)</t>
  </si>
  <si>
    <t>12p per pound * £400k (assumed 40% spent on supply)</t>
  </si>
  <si>
    <t>SIZE</t>
  </si>
  <si>
    <t xml:space="preserve">L1 - Greater Manchester and Merseyside </t>
  </si>
  <si>
    <t>L2 - Cheshire, Derbyshire West and Staffordshire</t>
  </si>
  <si>
    <t>L3 - Lancashire and Cumbria</t>
  </si>
  <si>
    <t>L4 -Northumberland, Tyne &amp; Wear and Durham</t>
  </si>
  <si>
    <t>L5 - North Yorkshire, West Yorkshire &amp; East Yorkshire</t>
  </si>
  <si>
    <t>South L6 - Yorkshire, Derbyshire East, North Nottinghamshire &amp; Lincolnshire</t>
  </si>
  <si>
    <t>H1 - West</t>
  </si>
  <si>
    <t>H2 - East</t>
  </si>
  <si>
    <t>G1 Mod -West</t>
  </si>
  <si>
    <t>G2 Mod -East</t>
  </si>
  <si>
    <t>P1 - West</t>
  </si>
  <si>
    <t>2 - East</t>
  </si>
  <si>
    <t>National TOMS</t>
  </si>
  <si>
    <t xml:space="preserve">National TOMS - Average of NT3:6A / 2 </t>
  </si>
  <si>
    <t>National TOMS - Valued as NT10B - apprenticeship weeks to move towards low carbon economy</t>
  </si>
  <si>
    <t>Wrap data - 111 tonnes per £1m for residential new builds * £94.15 per tonne landfill tax</t>
  </si>
  <si>
    <t>Wrap report - assessing the costs and benefits of reducing waste in construction</t>
  </si>
  <si>
    <t>C1a - Employers Agent, Cost Consultancy and related Services</t>
  </si>
  <si>
    <t>C1b -Combined Employers Agent and Principal Designer</t>
  </si>
  <si>
    <t>C2 - Engineering Consultancy</t>
  </si>
  <si>
    <t>C3 -Building Surveying</t>
  </si>
  <si>
    <t>C4a -Architectural Services</t>
  </si>
  <si>
    <t>C4b - Combined Architectural Services and Principal Designer</t>
  </si>
  <si>
    <t>C5 - Clerk of Works</t>
  </si>
  <si>
    <t>C6 - Purchasers Agent</t>
  </si>
  <si>
    <t>C7 - Principal Designer and H&amp;S Advisor</t>
  </si>
  <si>
    <t>C8 - Planning Consultancy</t>
  </si>
  <si>
    <t>C9 - Site Investigation</t>
  </si>
  <si>
    <t>Equivalent value</t>
  </si>
  <si>
    <t xml:space="preserve"> </t>
  </si>
  <si>
    <t>BWA</t>
  </si>
  <si>
    <t>AECOM</t>
  </si>
  <si>
    <t>Brennan Consult</t>
  </si>
  <si>
    <t>Lot</t>
  </si>
  <si>
    <t>Band</t>
  </si>
  <si>
    <t>Provider</t>
  </si>
  <si>
    <t xml:space="preserve">Contribution </t>
  </si>
  <si>
    <t>Work experience</t>
  </si>
  <si>
    <t>Jobs</t>
  </si>
  <si>
    <t>Staff trained</t>
  </si>
  <si>
    <t>Volunteer hours</t>
  </si>
  <si>
    <t>Waste recycled</t>
  </si>
  <si>
    <t>Main Contractor</t>
  </si>
  <si>
    <t>C8</t>
  </si>
  <si>
    <t>C3</t>
  </si>
  <si>
    <t>Fee %</t>
  </si>
  <si>
    <t>Social Value Target Calculator</t>
  </si>
  <si>
    <t>ICN - Fees for Employers Agent services (West)</t>
  </si>
  <si>
    <t>Fee based on contract sum (works only)</t>
  </si>
  <si>
    <t>AA Projects Ltd</t>
  </si>
  <si>
    <t>Appleyard &amp; Trew LLP</t>
  </si>
  <si>
    <t>CPC Project Services LLP</t>
  </si>
  <si>
    <t>Currie &amp; Brown UK Ltd</t>
  </si>
  <si>
    <t>Edge Property Solutions</t>
  </si>
  <si>
    <t xml:space="preserve">Faithful &amp; Gould </t>
  </si>
  <si>
    <t>Markhams Ltd</t>
  </si>
  <si>
    <t>Poole Dick Associates</t>
  </si>
  <si>
    <t>Rider Levett Bucknall UK Ltd</t>
  </si>
  <si>
    <t>Ridge and Partners LLP</t>
  </si>
  <si>
    <t>Savills UK Limited</t>
  </si>
  <si>
    <t>SDA Consulting LLP</t>
  </si>
  <si>
    <t>Tozer Gallagher LLP</t>
  </si>
  <si>
    <t>Whiteley Eaves Ltd</t>
  </si>
  <si>
    <t>Wilkinson Cowan Partnership</t>
  </si>
  <si>
    <t>% fee of works only value</t>
  </si>
  <si>
    <t>Minimum fee (£)</t>
  </si>
  <si>
    <t>Maximum fee (£)</t>
  </si>
  <si>
    <t>Band 1 - upto and including 34 homes</t>
  </si>
  <si>
    <t>Band 2 - 35+ homes</t>
  </si>
  <si>
    <t>ICN - Fees for Employers Agent services (East)</t>
  </si>
  <si>
    <t>C1A West</t>
  </si>
  <si>
    <t>C1a EAST</t>
  </si>
  <si>
    <t>ICN - Fee for combined Employers Agent  and Principal Designer Services (West)</t>
  </si>
  <si>
    <t>Arcus Consulting LLP</t>
  </si>
  <si>
    <t>Bradshaw Gass</t>
  </si>
  <si>
    <t>Michael Dyson Associates</t>
  </si>
  <si>
    <t>Rider Levett Bucknall</t>
  </si>
  <si>
    <t>Thornton Firkin &amp; Partners</t>
  </si>
  <si>
    <t>C1B WEST</t>
  </si>
  <si>
    <t>ICN - Fee for combined Employers Agent  and Principal Designer Services (East)</t>
  </si>
  <si>
    <t>SFP</t>
  </si>
  <si>
    <t>C1B EAST</t>
  </si>
  <si>
    <t>ICN - Fees for Engineering design services (West)</t>
  </si>
  <si>
    <t>Alan Johnston Partnership</t>
  </si>
  <si>
    <t xml:space="preserve">Pell Frischmann Consultants </t>
  </si>
  <si>
    <t>Portland Consulting</t>
  </si>
  <si>
    <t>Minimum Fee (£)</t>
  </si>
  <si>
    <t>Maximum Fee (£)</t>
  </si>
  <si>
    <t>Band 1  - Up to and including 34 homes</t>
  </si>
  <si>
    <t>Band 2  - 35+ homes</t>
  </si>
  <si>
    <t>Day rate (£)</t>
  </si>
  <si>
    <t>(i) Executive Director with overall responsibility</t>
  </si>
  <si>
    <t xml:space="preserve">(ii) Day-to-day point of contact  </t>
  </si>
  <si>
    <t>C2 WEST</t>
  </si>
  <si>
    <t>ICN - Fees for Engineering design services (East)</t>
  </si>
  <si>
    <t>Pell Frischmann Consultants</t>
  </si>
  <si>
    <t>C2 EAST</t>
  </si>
  <si>
    <t>ICN - Fees for building surveying services (West)</t>
  </si>
  <si>
    <t xml:space="preserve">Anderton Gables </t>
  </si>
  <si>
    <t>Faithful &amp; Gould</t>
  </si>
  <si>
    <t>MAC</t>
  </si>
  <si>
    <t xml:space="preserve">Waldeck Associates </t>
  </si>
  <si>
    <t>Staff Grade/Level</t>
  </si>
  <si>
    <t>Day Rate (£)</t>
  </si>
  <si>
    <t xml:space="preserve">(i) Executive Director </t>
  </si>
  <si>
    <t xml:space="preserve">(ii) Building Surveyor </t>
  </si>
  <si>
    <t>(iii) Party Wall Surveyor</t>
  </si>
  <si>
    <t>C3 WEST</t>
  </si>
  <si>
    <t>ICN - Fees for building surveying services (East)</t>
  </si>
  <si>
    <t>C3 EAST</t>
  </si>
  <si>
    <t>ICN - Fees for architectural services (West)</t>
  </si>
  <si>
    <t>AEW Architects</t>
  </si>
  <si>
    <t>Bernard Taylor Partnership</t>
  </si>
  <si>
    <t>Brewster Bye Architects</t>
  </si>
  <si>
    <t>Brock Carmichael Architects</t>
  </si>
  <si>
    <t>Condy &amp; Lofthouse Ltd</t>
  </si>
  <si>
    <t>GWP Architecture Ltd</t>
  </si>
  <si>
    <t>Langtry-Langton Architects</t>
  </si>
  <si>
    <t>Michael Hyde and Associated Ltd</t>
  </si>
  <si>
    <t>MPSL Planning and Design</t>
  </si>
  <si>
    <t>Pozzoni LLP</t>
  </si>
  <si>
    <t>TADW Architects</t>
  </si>
  <si>
    <t>Walker Simpson Architects</t>
  </si>
  <si>
    <t>Stage 1 fee without a planning consultant appointed</t>
  </si>
  <si>
    <t>Stage 1 fee with a planning consultant appointed by Client</t>
  </si>
  <si>
    <t>Stage 2 fee with or without planning consultant</t>
  </si>
  <si>
    <t>Stage 1  - % fee of works only value</t>
  </si>
  <si>
    <t>Stage 1 - Minimum Fee (£)</t>
  </si>
  <si>
    <t>Stage 1 - Maximum Fee (£)</t>
  </si>
  <si>
    <t>Stage 2  - % fee of works only value</t>
  </si>
  <si>
    <t>Stage 2 - Minimum Fee (£)</t>
  </si>
  <si>
    <t>Stage 2 - Maximum Fee (£)</t>
  </si>
  <si>
    <t>C4A WEST</t>
  </si>
  <si>
    <t>ICN - Fees for architectural services (East)</t>
  </si>
  <si>
    <t>Acanthus WSM Architects</t>
  </si>
  <si>
    <t>C4A EAST</t>
  </si>
  <si>
    <t>ICN - Fee for combined Architect and Principal Designer Services Combined (West)</t>
  </si>
  <si>
    <t>Buttress Architects Ltd</t>
  </si>
  <si>
    <t>Ridge &amp; Partners</t>
  </si>
  <si>
    <t>C4B WEST</t>
  </si>
  <si>
    <t>ICN - Fees for Architectural services and Principal Designer Combined (East)</t>
  </si>
  <si>
    <t>Darnton B3 Architecture</t>
  </si>
  <si>
    <t>Halsall Lloyd Partnership</t>
  </si>
  <si>
    <t>C4B EAST</t>
  </si>
  <si>
    <t>ICN - Fees for clerk of works services (West)</t>
  </si>
  <si>
    <t>Aegis Services Ltd</t>
  </si>
  <si>
    <t>Amrin Resources Ltd</t>
  </si>
  <si>
    <t>MAC Construction</t>
  </si>
  <si>
    <t>Waldeck Associates</t>
  </si>
  <si>
    <t>Maximum (£)</t>
  </si>
  <si>
    <t>C5 WEST</t>
  </si>
  <si>
    <t>ICN - Fees for clerk of works services (East)</t>
  </si>
  <si>
    <t>MAC Construction Consultants Ltd</t>
  </si>
  <si>
    <t>Waldeck Associates Limited</t>
  </si>
  <si>
    <t>C5 EAST</t>
  </si>
  <si>
    <t>ICN - Fees for Purchasers Agent services (West)</t>
  </si>
  <si>
    <t>RPS</t>
  </si>
  <si>
    <t>Fee based on acquisition cost</t>
  </si>
  <si>
    <t>% fee of acquisition value</t>
  </si>
  <si>
    <t>C6 WEST</t>
  </si>
  <si>
    <t>ICN - Fees for Purchasers Agent services (East)</t>
  </si>
  <si>
    <t>C6 EAST</t>
  </si>
  <si>
    <t>ICN - Fees for Principal Designer services (West)</t>
  </si>
  <si>
    <t xml:space="preserve">AA Projects </t>
  </si>
  <si>
    <t>Curtins Consulting Ltd</t>
  </si>
  <si>
    <t>Rider levett Bucknall UK Ltd</t>
  </si>
  <si>
    <t>RJD Associates (North West) Limited</t>
  </si>
  <si>
    <t>Urbn Design &amp; Consult Ltd</t>
  </si>
  <si>
    <t>WYG Engineering Limited</t>
  </si>
  <si>
    <t>Principal Designer (PD) &amp; H&amp;SA 
% fee of works only value</t>
  </si>
  <si>
    <t>Minimum Fee for PD &amp; H&amp;SA(£)</t>
  </si>
  <si>
    <t>Maximum Fee for PD &amp; H&amp;SA(£)</t>
  </si>
  <si>
    <t>H&amp;SA only
% fee of works only value</t>
  </si>
  <si>
    <t>Minimum Fee for H&amp;SA (£)</t>
  </si>
  <si>
    <t>Maximum Fee for H&amp;SA (£)</t>
  </si>
  <si>
    <t>C7 WEST</t>
  </si>
  <si>
    <t>ICN - Fees for Principal Designer services (East)</t>
  </si>
  <si>
    <t>AA Projects</t>
  </si>
  <si>
    <t>Arcus</t>
  </si>
  <si>
    <t>C7 EAST</t>
  </si>
  <si>
    <t>ICN - Fees for Planning Consultancy services (West)</t>
  </si>
  <si>
    <t>Hive Land &amp; Planning Limited</t>
  </si>
  <si>
    <t>NJL Consulting Limited</t>
  </si>
  <si>
    <t>Paul Butler Associates</t>
  </si>
  <si>
    <t>SATPLAN LTD</t>
  </si>
  <si>
    <t xml:space="preserve">Tender fee for ICN based on the example site brief (not a fixed fee for use with call offs) </t>
  </si>
  <si>
    <t>Full planning application - Up to and including 34 homes (Fee per unit)</t>
  </si>
  <si>
    <t>Full planning application - 35+ homes (Fee per unit)</t>
  </si>
  <si>
    <t>Outline planning application - 35+ homes (Fee per unit)</t>
  </si>
  <si>
    <t>Reserved Matters planning application (Fee per unit)</t>
  </si>
  <si>
    <t>C8 WEST</t>
  </si>
  <si>
    <t>ICN - Fees for Planning Consultancy services (East)</t>
  </si>
  <si>
    <t>Nathaniel Lichfield &amp; Partners</t>
  </si>
  <si>
    <t>C8 EAST</t>
  </si>
  <si>
    <t>ICN - Fees for Site Investigation services (West)</t>
  </si>
  <si>
    <t>RSK Environment Ltd</t>
  </si>
  <si>
    <t>The LK Group</t>
  </si>
  <si>
    <t>Phase 1 Site Investigation: Geo-environmental Desktop Report</t>
  </si>
  <si>
    <t>Phase 2 Site Investigation: Intrusive Ground Investigation Report</t>
  </si>
  <si>
    <t>Flood Risk Assessment Services and Report</t>
  </si>
  <si>
    <t>C9 WEST</t>
  </si>
  <si>
    <t>ICN - Fees for Site Investigation services (East)</t>
  </si>
  <si>
    <t>C9 EAST</t>
  </si>
  <si>
    <t>% Fee</t>
  </si>
  <si>
    <t>Min</t>
  </si>
  <si>
    <t>Max</t>
  </si>
  <si>
    <t>_C1A_WEST</t>
  </si>
  <si>
    <t>_C1A_EAST</t>
  </si>
  <si>
    <t>_C1B_WEST</t>
  </si>
  <si>
    <t>_C1B_EAST</t>
  </si>
  <si>
    <t>_C2_WEST</t>
  </si>
  <si>
    <t>_C2_EAST</t>
  </si>
  <si>
    <t>_C3_WEST</t>
  </si>
  <si>
    <t>_C3_EAST</t>
  </si>
  <si>
    <t>_C4A_WEST</t>
  </si>
  <si>
    <t>_C4A_EAST</t>
  </si>
  <si>
    <t>_C4B_WEST</t>
  </si>
  <si>
    <t>_C4B_EAST</t>
  </si>
  <si>
    <t>_C5_WEST</t>
  </si>
  <si>
    <t>_C5_EAST</t>
  </si>
  <si>
    <t>_C6_WEST</t>
  </si>
  <si>
    <t>_C6_EAST</t>
  </si>
  <si>
    <t>_C7_WEST</t>
  </si>
  <si>
    <t>_C7_EAST</t>
  </si>
  <si>
    <t>_C8_WEST</t>
  </si>
  <si>
    <t>_C8_EAST</t>
  </si>
  <si>
    <t>_C9_WEST</t>
  </si>
  <si>
    <t>_C9_EAST</t>
  </si>
  <si>
    <t>_H1_West</t>
  </si>
  <si>
    <t>_H2_East</t>
  </si>
  <si>
    <t>Caddick Construction Ltd</t>
  </si>
  <si>
    <t>Crossfield Construction LTD</t>
  </si>
  <si>
    <t>ENGIE Regeneration Ltd</t>
  </si>
  <si>
    <t>Hargreaves Contracting Ltd</t>
  </si>
  <si>
    <t>Lovell Partnerships Ltd</t>
  </si>
  <si>
    <t>Mears Limited</t>
  </si>
  <si>
    <t>Novus Property Solutions Limited</t>
  </si>
  <si>
    <t>Rowlinson Construction Limited</t>
  </si>
  <si>
    <t>RP Tyson Construction Ltd</t>
  </si>
  <si>
    <t>Seddon Construction Ltd</t>
  </si>
  <si>
    <t>Termrim Construction Ltd</t>
  </si>
  <si>
    <t>The Casey Group Ltd</t>
  </si>
  <si>
    <t>United Living (North) Limited</t>
  </si>
  <si>
    <t>Vistry Partnerships North West</t>
  </si>
  <si>
    <t>Whitfield &amp; Brown (Developments) Ltd</t>
  </si>
  <si>
    <t>Esh Construction Ltd</t>
  </si>
  <si>
    <t>_L1</t>
  </si>
  <si>
    <t>_L2</t>
  </si>
  <si>
    <t>_L3</t>
  </si>
  <si>
    <t>A Connolly Ltd</t>
  </si>
  <si>
    <t>J Greenwood (Builders) Ltd</t>
  </si>
  <si>
    <t>John Southworth Builders Ltd</t>
  </si>
  <si>
    <t>M&amp;Y Maintenance &amp; Construction Ltd</t>
  </si>
  <si>
    <t>Ring Stones Maintenance and Construction LLP</t>
  </si>
  <si>
    <t>Wiggett Construction Ltd</t>
  </si>
  <si>
    <t>_L4</t>
  </si>
  <si>
    <t>_L5</t>
  </si>
  <si>
    <t>_L6</t>
  </si>
  <si>
    <t>_G1_West</t>
  </si>
  <si>
    <t>_G2_East</t>
  </si>
  <si>
    <t>_P1_West</t>
  </si>
  <si>
    <t>_P2_East</t>
  </si>
  <si>
    <t>PP O’Connor Group Limited</t>
  </si>
  <si>
    <t>S&amp;I Groundworks Ltd</t>
  </si>
  <si>
    <t>Space Modular Ltd</t>
  </si>
  <si>
    <t>RJD Associates (North West) Limited (North West) Limited</t>
  </si>
  <si>
    <t>Satplan Ltd</t>
  </si>
  <si>
    <t>Savills UK Limited - Lot 8</t>
  </si>
  <si>
    <t>Savills UK Limited - Lot1A</t>
  </si>
  <si>
    <t>Stage</t>
  </si>
  <si>
    <t>n/a</t>
  </si>
  <si>
    <t>C8 or C9 Only</t>
  </si>
  <si>
    <t>C4 Stage 2 - With/Without Planning Consultant</t>
  </si>
  <si>
    <t>C4 Stage 1 - With Planning Consultant</t>
  </si>
  <si>
    <t>C4 Stage 1 - Without Planning Consultant</t>
  </si>
  <si>
    <t>C7 H&amp;SA Only</t>
  </si>
  <si>
    <t>C7 PD &amp; H&amp;SA</t>
  </si>
  <si>
    <t>Consultants</t>
  </si>
  <si>
    <t>Stage - If no stage, enter n/a</t>
  </si>
  <si>
    <t>Service Provider total</t>
  </si>
  <si>
    <t>Social</t>
  </si>
  <si>
    <t>Economic</t>
  </si>
  <si>
    <t>Split</t>
  </si>
  <si>
    <t>Social Return on Investment</t>
  </si>
  <si>
    <t>Quantity</t>
  </si>
  <si>
    <t>Impact</t>
  </si>
  <si>
    <t>C2</t>
  </si>
  <si>
    <t>C1</t>
  </si>
  <si>
    <t>C4</t>
  </si>
  <si>
    <t>C5</t>
  </si>
  <si>
    <t>C6</t>
  </si>
  <si>
    <t>C7</t>
  </si>
  <si>
    <t>C9</t>
  </si>
  <si>
    <t>Jump to Lot:</t>
  </si>
  <si>
    <t>Pricing Schedules</t>
  </si>
  <si>
    <t xml:space="preserve">Total value to society </t>
  </si>
  <si>
    <t>2. Do not alter or delete data from any other cells other than those in the yellow boxes</t>
  </si>
  <si>
    <t>3. If there is no stage for your selected lot, choose n/a</t>
  </si>
  <si>
    <t>Instructions</t>
  </si>
  <si>
    <t>1. Input data into the yellow boxes only</t>
  </si>
  <si>
    <t>Social Value Target Proxy Values</t>
  </si>
  <si>
    <t>Do not enter or alter any figures - this page is automated for information only</t>
  </si>
  <si>
    <t>Proxy Values and Methodology</t>
  </si>
  <si>
    <t>12p per pound *  40% spent on supply * percentage entered</t>
  </si>
  <si>
    <t>Local multiplier for North West - 27p per pound * 40% spent on supply * percentage entered</t>
  </si>
  <si>
    <t>Estimate number of units</t>
  </si>
  <si>
    <t>Estimate project value (£)</t>
  </si>
  <si>
    <t>Target Adjustment</t>
  </si>
  <si>
    <t>Pledge Value</t>
  </si>
  <si>
    <t>Adjustment value</t>
  </si>
  <si>
    <t>Pledge Target</t>
  </si>
  <si>
    <t>Start Date</t>
  </si>
  <si>
    <t>End Date</t>
  </si>
  <si>
    <t>How will this be achieved? Specific Activities</t>
  </si>
  <si>
    <t>Social Value Target Summary</t>
  </si>
  <si>
    <t>Actions 
(Who is doing what / next steps)</t>
  </si>
  <si>
    <t xml:space="preserve">Outcomes Running Total </t>
  </si>
  <si>
    <t>Day Rates</t>
  </si>
  <si>
    <t>Cost</t>
  </si>
  <si>
    <t>No. of Days</t>
  </si>
  <si>
    <t>Fee % /Day Rate</t>
  </si>
  <si>
    <t xml:space="preserve">Methodology </t>
  </si>
  <si>
    <t xml:space="preserve">Cap £100k </t>
  </si>
  <si>
    <t>Tonnes waste diverted against relevant benchmark (e.g. REEB) REF: RE45</t>
  </si>
  <si>
    <t xml:space="preserve">This calculator uses data from National Toms Framework, 2019 version. </t>
  </si>
  <si>
    <t>**National TOMS</t>
  </si>
  <si>
    <r>
      <rPr>
        <b/>
        <sz val="11"/>
        <color theme="1"/>
        <rFont val="Calibri"/>
        <family val="2"/>
        <scheme val="minor"/>
      </rPr>
      <t>Attribution</t>
    </r>
    <r>
      <rPr>
        <sz val="11"/>
        <color theme="1"/>
        <rFont val="Calibri"/>
        <family val="2"/>
        <scheme val="minor"/>
      </rPr>
      <t xml:space="preserve">
Title: National TOMs 2019
Author: Social Value Portal Ltd
Source: socialvalueportal.com
License: Creative Commons Attribution-NonCommercial-NoDerivatives 4.0 International License </t>
    </r>
  </si>
  <si>
    <t>https://creativecommons.org/licenses/by-nc-nd/4.0/</t>
  </si>
  <si>
    <t>Back to top</t>
  </si>
  <si>
    <t>Progress / Updates</t>
  </si>
  <si>
    <t>How will this be achieved? Specific Activities or Projects</t>
  </si>
  <si>
    <t xml:space="preserve">How will this be evidenced? </t>
  </si>
  <si>
    <r>
      <rPr>
        <i/>
        <sz val="11"/>
        <color theme="1"/>
        <rFont val="Calibri"/>
        <family val="2"/>
        <scheme val="minor"/>
      </rPr>
      <t>They can help by:</t>
    </r>
    <r>
      <rPr>
        <sz val="11"/>
        <color theme="1"/>
        <rFont val="Arial"/>
        <family val="2"/>
      </rPr>
      <t xml:space="preserve">
•</t>
    </r>
    <r>
      <rPr>
        <sz val="11"/>
        <color rgb="FF767171"/>
        <rFont val="Calibri"/>
        <family val="2"/>
        <scheme val="minor"/>
      </rPr>
      <t>Engaging the relevant internal stakeholders
•Provide community insight and data
•Foster links between partners and external stakeholders
•Share knowledge on existing projects and partnerships
•Signpost Great Places customers to opportunities
•Assist with delivery of targets</t>
    </r>
  </si>
  <si>
    <t>Name of project</t>
  </si>
  <si>
    <t xml:space="preserve">For advice on how social value targets could be allocated to have the most impact, plus get help with place based delivery, get in touch with CommunityInvestment@greatplaces.org.uk </t>
  </si>
  <si>
    <t>Stage 1</t>
  </si>
  <si>
    <t>THIS DOCUMENT MUST NOT BE SHARED WITH ANYONE OTHER THAN ICN CLIENT. ICN CLIENTS MAY COPY AND PASTE THE CONTRACTOR OR CONSULTANT TABS TO SHARE WITH THAT SUPPLIER ONLY</t>
  </si>
  <si>
    <t>4. For further guidance on how to use the tool, please contact Thomas.White@greatplaces.org.uk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</si>
</sst>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0">
    <numFmt numFmtId="6" formatCode="&quot;£&quot;#,##0;[Red]\-&quot;£&quot;#,##0"/>
    <numFmt numFmtId="8" formatCode="&quot;£&quot;#,##0.00;[Red]\-&quot;£&quot;#,##0.00"/>
    <numFmt numFmtId="44" formatCode="_-&quot;£&quot;* #,##0.00_-;\-&quot;£&quot;* #,##0.00_-;_-&quot;£&quot;* &quot;-&quot;??_-;_-@_-"/>
    <numFmt numFmtId="43" formatCode="_-* #,##0.00_-;\-* #,##0.00_-;_-* &quot;-&quot;??_-;_-@_-"/>
    <numFmt numFmtId="164" formatCode="_(&quot;£&quot;* #,##0.00_);_(&quot;£&quot;* \(#,##0.00\);_(&quot;£&quot;* &quot;-&quot;??_);_(@_)"/>
    <numFmt numFmtId="165" formatCode="0.000"/>
    <numFmt numFmtId="166" formatCode="0.0"/>
    <numFmt numFmtId="167" formatCode="0.0%"/>
    <numFmt numFmtId="168" formatCode="&quot;£&quot;#,##0.00"/>
    <numFmt numFmtId="169" formatCode="&quot;£&quot;#,##0"/>
    <numFmt numFmtId="170" formatCode="0.000%"/>
    <numFmt numFmtId="171" formatCode="0.0000%"/>
    <numFmt numFmtId="172" formatCode="_-[$£-809]* #,##0_-;\-[$£-809]* #,##0_-;_-[$£-809]* &quot;-&quot;_-;_-@_-"/>
    <numFmt numFmtId="173" formatCode="_-[$£-809]* #,##0.00_-;\-[$£-809]* #,##0.00_-;_-[$£-809]* &quot;-&quot;_-;_-@_-"/>
    <numFmt numFmtId="174" formatCode="_-[$£-809]* #,##0.00_-;\-[$£-809]* #,##0.00_-;_-[$£-809]* &quot;-&quot;??_-;_-@_-"/>
    <numFmt numFmtId="175" formatCode="0%\ &quot;Social Return&quot;"/>
    <numFmt numFmtId="176" formatCode="&quot;£&quot;#,##0\ &quot;Scheme&quot;"/>
    <numFmt numFmtId="177" formatCode="&quot;£&quot;#,##0\ &quot;fee&quot;"/>
    <numFmt numFmtId="178" formatCode="0.0000"/>
    <numFmt numFmtId="179" formatCode="0.00000"/>
  </numFmts>
  <fonts count="46"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u/>
      <sz val="10"/>
      <color indexed="12"/>
      <name val="Arial"/>
      <family val="2"/>
    </font>
    <font>
      <sz val="12"/>
      <name val="Arial"/>
      <family val="2"/>
    </font>
    <font>
      <u/>
      <sz val="9.35"/>
      <color theme="10"/>
      <name val="Calibri"/>
      <family val="2"/>
    </font>
    <font>
      <sz val="11"/>
      <color indexed="8"/>
      <name val="Calibri"/>
      <family val="2"/>
    </font>
    <font>
      <sz val="12"/>
      <color theme="1"/>
      <name val="Arial"/>
      <family val="2"/>
    </font>
    <font>
      <sz val="12"/>
      <color indexed="8"/>
      <name val="Arial"/>
      <family val="2"/>
    </font>
    <font>
      <sz val="10"/>
      <color theme="1"/>
      <name val="Calibri"/>
      <family val="2"/>
      <scheme val="minor"/>
    </font>
    <font>
      <sz val="10"/>
      <name val="Calibri"/>
      <family val="2"/>
      <scheme val="minor"/>
    </font>
    <font>
      <b/>
      <sz val="11"/>
      <color theme="1"/>
      <name val="Calibri"/>
      <family val="2"/>
      <scheme val="minor"/>
    </font>
    <font>
      <b/>
      <sz val="9"/>
      <color indexed="81"/>
      <name val="Tahoma"/>
      <family val="2"/>
    </font>
    <font>
      <sz val="9"/>
      <color indexed="81"/>
      <name val="Tahoma"/>
      <family val="2"/>
    </font>
    <font>
      <b/>
      <sz val="22"/>
      <color theme="1"/>
      <name val="Calibri"/>
      <family val="2"/>
      <scheme val="minor"/>
    </font>
    <font>
      <b/>
      <sz val="12"/>
      <color theme="1"/>
      <name val="Calibri"/>
      <family val="2"/>
      <scheme val="minor"/>
    </font>
    <font>
      <i/>
      <sz val="11"/>
      <color theme="1"/>
      <name val="Calibri"/>
      <family val="2"/>
      <scheme val="minor"/>
    </font>
    <font>
      <b/>
      <sz val="20"/>
      <color theme="1"/>
      <name val="Calibri"/>
      <family val="2"/>
      <scheme val="minor"/>
    </font>
    <font>
      <b/>
      <i/>
      <sz val="11"/>
      <color theme="1"/>
      <name val="Calibri"/>
      <family val="2"/>
      <scheme val="minor"/>
    </font>
    <font>
      <b/>
      <sz val="16"/>
      <color theme="1"/>
      <name val="Calibri"/>
      <family val="2"/>
      <scheme val="minor"/>
    </font>
    <font>
      <b/>
      <sz val="18"/>
      <color theme="1"/>
      <name val="Calibri"/>
      <family val="2"/>
      <scheme val="minor"/>
    </font>
    <font>
      <sz val="10"/>
      <color theme="1"/>
      <name val="Calibri"/>
      <family val="2"/>
    </font>
    <font>
      <sz val="11"/>
      <name val="Arial"/>
      <family val="2"/>
    </font>
    <font>
      <b/>
      <sz val="10"/>
      <color theme="1"/>
      <name val="Calibri"/>
      <family val="2"/>
      <scheme val="minor"/>
    </font>
    <font>
      <sz val="11"/>
      <name val="Calibri"/>
      <family val="2"/>
      <scheme val="minor"/>
    </font>
    <font>
      <b/>
      <sz val="14"/>
      <color rgb="FF000000"/>
      <name val="Calibri"/>
      <family val="2"/>
    </font>
    <font>
      <b/>
      <sz val="11"/>
      <color indexed="8"/>
      <name val="Calibri"/>
      <family val="2"/>
    </font>
    <font>
      <b/>
      <sz val="11"/>
      <color theme="1"/>
      <name val="Calibri"/>
      <family val="2"/>
    </font>
    <font>
      <sz val="11"/>
      <color theme="1"/>
      <name val="Calibri"/>
      <family val="2"/>
    </font>
    <font>
      <sz val="11"/>
      <color rgb="FF000000"/>
      <name val="Calibri"/>
      <family val="2"/>
    </font>
    <font>
      <sz val="11"/>
      <color rgb="FF000000"/>
      <name val="Calibri"/>
      <family val="2"/>
      <scheme val="minor"/>
    </font>
    <font>
      <b/>
      <sz val="11"/>
      <color rgb="FF000000"/>
      <name val="Calibri"/>
      <family val="2"/>
    </font>
    <font>
      <sz val="11"/>
      <name val="Calibri"/>
      <family val="2"/>
    </font>
    <font>
      <sz val="11"/>
      <color rgb="FFFF0000"/>
      <name val="Calibri"/>
      <family val="2"/>
      <scheme val="minor"/>
    </font>
    <font>
      <vertAlign val="superscript"/>
      <sz val="11"/>
      <color theme="1"/>
      <name val="Calibri"/>
      <family val="2"/>
      <scheme val="minor"/>
    </font>
    <font>
      <u/>
      <sz val="11"/>
      <color theme="10"/>
      <name val="Calibri"/>
      <family val="2"/>
      <scheme val="minor"/>
    </font>
    <font>
      <u/>
      <sz val="18"/>
      <color theme="10"/>
      <name val="Calibri"/>
      <family val="2"/>
      <scheme val="minor"/>
    </font>
    <font>
      <sz val="18"/>
      <color theme="1"/>
      <name val="Calibri"/>
      <family val="2"/>
      <scheme val="minor"/>
    </font>
    <font>
      <sz val="20"/>
      <color theme="1"/>
      <name val="Calibri"/>
      <family val="2"/>
      <scheme val="minor"/>
    </font>
    <font>
      <b/>
      <sz val="22"/>
      <color indexed="8"/>
      <name val="Calibri"/>
      <family val="2"/>
      <scheme val="minor"/>
    </font>
    <font>
      <sz val="11"/>
      <color theme="1"/>
      <name val="Arial"/>
      <family val="2"/>
    </font>
    <font>
      <sz val="11"/>
      <color rgb="FF767171"/>
      <name val="Calibri"/>
      <family val="2"/>
      <scheme val="minor"/>
    </font>
    <font>
      <b/>
      <sz val="11"/>
      <color indexed="8"/>
      <name val="Calibri"/>
      <family val="2"/>
      <scheme val="minor"/>
    </font>
    <font>
      <b/>
      <sz val="14"/>
      <color theme="1"/>
      <name val="Calibri"/>
      <family val="2"/>
      <scheme val="minor"/>
    </font>
    <font>
      <b/>
      <sz val="12"/>
      <color theme="0"/>
      <name val="Calibri"/>
      <family val="2"/>
      <scheme val="minor"/>
    </font>
  </fonts>
  <fills count="18">
    <fill>
      <patternFill patternType="none"/>
    </fill>
    <fill>
      <patternFill patternType="gray125"/>
    </fill>
    <fill>
      <patternFill patternType="solid">
        <fgColor theme="4" tint="0.39997558519241921"/>
        <bgColor indexed="65"/>
      </patternFill>
    </fill>
    <fill>
      <patternFill patternType="solid">
        <fgColor theme="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FFFF00"/>
        <bgColor indexed="64"/>
      </patternFill>
    </fill>
    <fill>
      <patternFill patternType="gray125">
        <bgColor theme="0" tint="-0.14996795556505021"/>
      </patternFill>
    </fill>
    <fill>
      <patternFill patternType="solid">
        <fgColor rgb="FFBFBFBF"/>
        <bgColor indexed="64"/>
      </patternFill>
    </fill>
    <fill>
      <patternFill patternType="mediumGray"/>
    </fill>
    <fill>
      <patternFill patternType="solid">
        <fgColor rgb="FFFFFFE5"/>
        <bgColor indexed="64"/>
      </patternFill>
    </fill>
    <fill>
      <patternFill patternType="solid">
        <fgColor theme="0" tint="-4.9989318521683403E-2"/>
        <bgColor indexed="64"/>
      </patternFill>
    </fill>
    <fill>
      <patternFill patternType="solid">
        <fgColor theme="0" tint="-4.9989318521683403E-2"/>
        <bgColor rgb="FFFFFFE5"/>
      </patternFill>
    </fill>
    <fill>
      <patternFill patternType="solid">
        <fgColor rgb="FFFFFFCC"/>
        <bgColor indexed="64"/>
      </patternFill>
    </fill>
    <fill>
      <patternFill patternType="solid">
        <fgColor rgb="FFFFFFCC"/>
        <bgColor rgb="FFFFFFE5"/>
      </patternFill>
    </fill>
    <fill>
      <patternFill patternType="mediumGray">
        <bgColor rgb="FFFFFFE5"/>
      </patternFill>
    </fill>
  </fills>
  <borders count="7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auto="1"/>
      </right>
      <top style="thin">
        <color auto="1"/>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s>
  <cellStyleXfs count="17">
    <xf numFmtId="0" fontId="0" fillId="0" borderId="0"/>
    <xf numFmtId="9" fontId="1" fillId="0" borderId="0" applyFont="0" applyFill="0" applyBorder="0" applyAlignment="0" applyProtection="0"/>
    <xf numFmtId="0" fontId="3" fillId="0" borderId="0"/>
    <xf numFmtId="0" fontId="2" fillId="2" borderId="0" applyNumberFormat="0" applyBorder="0" applyAlignment="0" applyProtection="0"/>
    <xf numFmtId="43" fontId="3" fillId="0" borderId="0" applyFont="0" applyFill="0" applyBorder="0" applyAlignment="0" applyProtection="0"/>
    <xf numFmtId="0" fontId="4" fillId="0" borderId="0" applyNumberFormat="0" applyFill="0" applyBorder="0" applyAlignment="0" applyProtection="0">
      <alignment vertical="top"/>
      <protection locked="0"/>
    </xf>
    <xf numFmtId="0" fontId="3" fillId="0" borderId="0"/>
    <xf numFmtId="0" fontId="5" fillId="0" borderId="0"/>
    <xf numFmtId="0" fontId="6" fillId="0" borderId="0" applyNumberFormat="0" applyFill="0" applyBorder="0" applyAlignment="0" applyProtection="0">
      <alignment vertical="top"/>
      <protection locked="0"/>
    </xf>
    <xf numFmtId="0" fontId="7" fillId="0" borderId="0"/>
    <xf numFmtId="0" fontId="8" fillId="0" borderId="0"/>
    <xf numFmtId="0" fontId="3" fillId="0" borderId="0"/>
    <xf numFmtId="0" fontId="5" fillId="0" borderId="0"/>
    <xf numFmtId="43" fontId="9" fillId="0" borderId="0" applyFont="0" applyFill="0" applyBorder="0" applyAlignment="0" applyProtection="0"/>
    <xf numFmtId="0" fontId="9" fillId="0" borderId="0"/>
    <xf numFmtId="44" fontId="1" fillId="0" borderId="0" applyFont="0" applyFill="0" applyBorder="0" applyAlignment="0" applyProtection="0"/>
    <xf numFmtId="0" fontId="36" fillId="0" borderId="0" applyNumberFormat="0" applyFill="0" applyBorder="0" applyAlignment="0" applyProtection="0"/>
  </cellStyleXfs>
  <cellXfs count="597">
    <xf numFmtId="0" fontId="0" fillId="0" borderId="0" xfId="0"/>
    <xf numFmtId="0" fontId="10" fillId="0" borderId="1"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protection locked="0"/>
    </xf>
    <xf numFmtId="2" fontId="10" fillId="0" borderId="1" xfId="0" applyNumberFormat="1" applyFont="1" applyBorder="1" applyAlignment="1">
      <alignment horizontal="center" vertical="center"/>
    </xf>
    <xf numFmtId="165" fontId="10" fillId="0" borderId="1" xfId="0" applyNumberFormat="1" applyFont="1" applyBorder="1" applyAlignment="1">
      <alignment horizontal="center" vertical="center"/>
    </xf>
    <xf numFmtId="2" fontId="10" fillId="0" borderId="1" xfId="0" applyNumberFormat="1" applyFont="1" applyBorder="1" applyAlignment="1" applyProtection="1">
      <alignment horizontal="center" vertical="center"/>
      <protection locked="0"/>
    </xf>
    <xf numFmtId="0" fontId="12" fillId="0" borderId="0" xfId="0" applyFont="1"/>
    <xf numFmtId="168" fontId="0" fillId="0" borderId="0" xfId="0" applyNumberFormat="1"/>
    <xf numFmtId="0" fontId="18" fillId="0" borderId="0" xfId="0" applyFont="1"/>
    <xf numFmtId="0" fontId="19" fillId="0" borderId="0" xfId="0" applyFont="1"/>
    <xf numFmtId="0" fontId="10" fillId="0" borderId="1" xfId="0" applyFont="1" applyBorder="1" applyAlignment="1">
      <alignment horizontal="left" vertical="center"/>
    </xf>
    <xf numFmtId="0" fontId="21" fillId="0" borderId="0" xfId="0" applyFont="1"/>
    <xf numFmtId="0" fontId="10" fillId="0" borderId="0" xfId="0" applyFont="1"/>
    <xf numFmtId="2" fontId="0" fillId="0" borderId="0" xfId="0" applyNumberFormat="1"/>
    <xf numFmtId="0" fontId="0" fillId="0" borderId="0" xfId="0" applyAlignment="1">
      <alignment horizontal="left"/>
    </xf>
    <xf numFmtId="166" fontId="0" fillId="0" borderId="0" xfId="0" applyNumberFormat="1"/>
    <xf numFmtId="0" fontId="11" fillId="0" borderId="1" xfId="0" applyFont="1" applyBorder="1" applyAlignment="1">
      <alignment horizontal="left" vertical="center" wrapText="1"/>
    </xf>
    <xf numFmtId="2" fontId="10" fillId="0" borderId="1" xfId="0" applyNumberFormat="1" applyFont="1" applyBorder="1" applyAlignment="1">
      <alignment horizontal="left" vertical="center"/>
    </xf>
    <xf numFmtId="0" fontId="22" fillId="0" borderId="1" xfId="0" applyFont="1" applyBorder="1" applyAlignment="1">
      <alignment horizontal="left" vertical="center" wrapText="1"/>
    </xf>
    <xf numFmtId="2" fontId="11" fillId="0" borderId="1" xfId="0" applyNumberFormat="1" applyFont="1" applyBorder="1" applyAlignment="1" applyProtection="1">
      <alignment horizontal="left" vertical="center" wrapText="1"/>
      <protection locked="0"/>
    </xf>
    <xf numFmtId="0" fontId="10" fillId="0" borderId="1" xfId="0" applyFont="1" applyBorder="1" applyAlignment="1" applyProtection="1">
      <alignment horizontal="left" vertical="center" wrapText="1"/>
      <protection locked="0"/>
    </xf>
    <xf numFmtId="165" fontId="10" fillId="0" borderId="1" xfId="0" applyNumberFormat="1" applyFont="1" applyBorder="1" applyAlignment="1">
      <alignment horizontal="left" vertical="center"/>
    </xf>
    <xf numFmtId="0" fontId="10" fillId="0" borderId="1" xfId="0" applyFont="1" applyBorder="1" applyAlignment="1">
      <alignment horizontal="center" vertical="center"/>
    </xf>
    <xf numFmtId="2" fontId="0" fillId="0" borderId="0" xfId="0" applyNumberFormat="1" applyAlignment="1">
      <alignment horizontal="center"/>
    </xf>
    <xf numFmtId="0" fontId="0" fillId="0" borderId="0" xfId="0" applyAlignment="1">
      <alignment horizontal="center"/>
    </xf>
    <xf numFmtId="166" fontId="0" fillId="0" borderId="0" xfId="0" applyNumberFormat="1" applyAlignment="1">
      <alignment horizontal="center"/>
    </xf>
    <xf numFmtId="0" fontId="10" fillId="0" borderId="1" xfId="0" applyFont="1" applyBorder="1" applyAlignment="1">
      <alignment horizontal="left" vertical="center" textRotation="90" wrapText="1"/>
    </xf>
    <xf numFmtId="0" fontId="23" fillId="0" borderId="1" xfId="7" applyFont="1" applyBorder="1" applyAlignment="1">
      <alignment horizontal="center" vertical="center" textRotation="90" wrapText="1"/>
    </xf>
    <xf numFmtId="0" fontId="10" fillId="0" borderId="1" xfId="0" applyFont="1" applyBorder="1"/>
    <xf numFmtId="0" fontId="11" fillId="0" borderId="1" xfId="0" applyFont="1" applyBorder="1" applyAlignment="1">
      <alignment horizontal="left" vertical="center"/>
    </xf>
    <xf numFmtId="0" fontId="11" fillId="0" borderId="1" xfId="0" applyFont="1" applyBorder="1" applyAlignment="1" applyProtection="1">
      <alignment horizontal="left" vertical="center"/>
      <protection locked="0"/>
    </xf>
    <xf numFmtId="0" fontId="10" fillId="0" borderId="1" xfId="0" applyFont="1" applyBorder="1" applyProtection="1">
      <protection locked="0"/>
    </xf>
    <xf numFmtId="2" fontId="11" fillId="0" borderId="1" xfId="0" applyNumberFormat="1" applyFont="1" applyBorder="1" applyAlignment="1" applyProtection="1">
      <alignment horizontal="left" vertical="center"/>
      <protection locked="0"/>
    </xf>
    <xf numFmtId="0" fontId="10" fillId="0" borderId="1" xfId="0" applyFont="1" applyBorder="1" applyAlignment="1">
      <alignment horizontal="center" vertical="top" textRotation="90" wrapText="1"/>
    </xf>
    <xf numFmtId="0" fontId="10" fillId="0" borderId="1" xfId="0" applyFont="1" applyBorder="1" applyAlignment="1">
      <alignment vertical="top" textRotation="90" wrapText="1"/>
    </xf>
    <xf numFmtId="0" fontId="0" fillId="0" borderId="1" xfId="0" applyBorder="1" applyAlignment="1">
      <alignment horizontal="left" vertical="top" textRotation="90" wrapText="1"/>
    </xf>
    <xf numFmtId="0" fontId="0" fillId="0" borderId="1" xfId="0" applyBorder="1" applyAlignment="1">
      <alignment horizontal="center" vertical="top" textRotation="90" wrapText="1"/>
    </xf>
    <xf numFmtId="2" fontId="0" fillId="0" borderId="1" xfId="0" applyNumberFormat="1" applyBorder="1" applyAlignment="1">
      <alignment horizontal="center" vertical="top" textRotation="90" wrapText="1"/>
    </xf>
    <xf numFmtId="0" fontId="24" fillId="0" borderId="1" xfId="0" applyFont="1" applyBorder="1" applyAlignment="1">
      <alignment vertical="center"/>
    </xf>
    <xf numFmtId="0" fontId="24" fillId="0" borderId="1" xfId="0" applyFont="1" applyBorder="1" applyAlignment="1">
      <alignment horizontal="center" vertical="center"/>
    </xf>
    <xf numFmtId="0" fontId="10" fillId="0" borderId="0" xfId="0" applyFont="1" applyAlignment="1">
      <alignment horizontal="left"/>
    </xf>
    <xf numFmtId="0" fontId="10" fillId="4" borderId="1" xfId="0" applyFont="1" applyFill="1" applyBorder="1"/>
    <xf numFmtId="2" fontId="10" fillId="0" borderId="1" xfId="0" applyNumberFormat="1" applyFont="1" applyBorder="1"/>
    <xf numFmtId="10" fontId="25" fillId="0" borderId="1" xfId="0" applyNumberFormat="1" applyFont="1" applyBorder="1"/>
    <xf numFmtId="0" fontId="0" fillId="0" borderId="0" xfId="0" applyAlignment="1">
      <alignment horizontal="left" vertical="center"/>
    </xf>
    <xf numFmtId="0" fontId="0" fillId="8" borderId="0" xfId="0" applyFill="1"/>
    <xf numFmtId="0" fontId="0" fillId="8" borderId="1" xfId="0" applyFill="1" applyBorder="1"/>
    <xf numFmtId="2" fontId="11" fillId="0" borderId="0" xfId="0" applyNumberFormat="1" applyFont="1" applyAlignment="1" applyProtection="1">
      <alignment horizontal="left" vertical="center"/>
      <protection locked="0"/>
    </xf>
    <xf numFmtId="2" fontId="10" fillId="0" borderId="0" xfId="0" applyNumberFormat="1" applyFont="1" applyAlignment="1">
      <alignment horizontal="center" vertical="center"/>
    </xf>
    <xf numFmtId="0" fontId="10" fillId="0" borderId="0" xfId="0" applyFont="1" applyProtection="1">
      <protection locked="0"/>
    </xf>
    <xf numFmtId="0" fontId="10" fillId="0" borderId="0" xfId="0" quotePrefix="1" applyFont="1" applyProtection="1">
      <protection locked="0"/>
    </xf>
    <xf numFmtId="170" fontId="0" fillId="0" borderId="0" xfId="0" applyNumberFormat="1" applyAlignment="1" applyProtection="1">
      <alignment horizontal="left" vertical="center"/>
      <protection locked="0"/>
    </xf>
    <xf numFmtId="170" fontId="0" fillId="0" borderId="0" xfId="0" applyNumberFormat="1" applyAlignment="1">
      <alignment horizontal="left" vertical="center"/>
    </xf>
    <xf numFmtId="0" fontId="29" fillId="0" borderId="0" xfId="0" applyFont="1" applyAlignment="1">
      <alignment horizontal="left" vertical="center"/>
    </xf>
    <xf numFmtId="10" fontId="0" fillId="0" borderId="0" xfId="0" applyNumberFormat="1" applyAlignment="1" applyProtection="1">
      <alignment horizontal="left" vertical="center"/>
      <protection locked="0"/>
    </xf>
    <xf numFmtId="170" fontId="0" fillId="0" borderId="0" xfId="0" applyNumberFormat="1" applyAlignment="1">
      <alignment horizontal="left"/>
    </xf>
    <xf numFmtId="10" fontId="0" fillId="0" borderId="0" xfId="0" applyNumberFormat="1" applyAlignment="1">
      <alignment horizontal="left"/>
    </xf>
    <xf numFmtId="0" fontId="30" fillId="0" borderId="0" xfId="0" applyFont="1" applyAlignment="1">
      <alignment horizontal="left" vertical="center"/>
    </xf>
    <xf numFmtId="0" fontId="31" fillId="0" borderId="0" xfId="0" applyFont="1" applyAlignment="1">
      <alignment horizontal="left" vertical="center"/>
    </xf>
    <xf numFmtId="168" fontId="0" fillId="0" borderId="0" xfId="0" applyNumberFormat="1" applyAlignment="1">
      <alignment horizontal="left"/>
    </xf>
    <xf numFmtId="168" fontId="0" fillId="0" borderId="0" xfId="0" applyNumberFormat="1" applyAlignment="1" applyProtection="1">
      <alignment horizontal="left" vertical="center"/>
      <protection locked="0"/>
    </xf>
    <xf numFmtId="168" fontId="0" fillId="0" borderId="0" xfId="0" applyNumberFormat="1" applyAlignment="1">
      <alignment horizontal="left" vertical="center"/>
    </xf>
    <xf numFmtId="0" fontId="0" fillId="8" borderId="36" xfId="0" applyFill="1" applyBorder="1"/>
    <xf numFmtId="164" fontId="34" fillId="0" borderId="0" xfId="0" applyNumberFormat="1" applyFont="1"/>
    <xf numFmtId="44" fontId="34" fillId="0" borderId="0" xfId="15" applyFont="1"/>
    <xf numFmtId="10" fontId="0" fillId="0" borderId="0" xfId="0" applyNumberFormat="1" applyAlignment="1">
      <alignment horizontal="right" vertical="center"/>
    </xf>
    <xf numFmtId="174" fontId="0" fillId="0" borderId="0" xfId="0" applyNumberFormat="1" applyAlignment="1" applyProtection="1">
      <alignment horizontal="right" vertical="center"/>
      <protection locked="0"/>
    </xf>
    <xf numFmtId="10" fontId="0" fillId="0" borderId="0" xfId="0" applyNumberFormat="1" applyAlignment="1" applyProtection="1">
      <alignment horizontal="right" vertical="center"/>
      <protection locked="0"/>
    </xf>
    <xf numFmtId="10" fontId="1" fillId="0" borderId="0" xfId="1" applyNumberFormat="1" applyFont="1" applyFill="1" applyBorder="1" applyAlignment="1" applyProtection="1">
      <alignment horizontal="right" vertical="center"/>
      <protection locked="0"/>
    </xf>
    <xf numFmtId="0" fontId="29" fillId="0" borderId="0" xfId="0" applyFont="1" applyAlignment="1">
      <alignment vertical="center"/>
    </xf>
    <xf numFmtId="170" fontId="0" fillId="0" borderId="0" xfId="0" applyNumberFormat="1" applyAlignment="1">
      <alignment horizontal="right" vertical="center"/>
    </xf>
    <xf numFmtId="170" fontId="0" fillId="0" borderId="0" xfId="0" applyNumberFormat="1" applyAlignment="1" applyProtection="1">
      <alignment horizontal="right" vertical="center"/>
      <protection locked="0"/>
    </xf>
    <xf numFmtId="170" fontId="1" fillId="0" borderId="0" xfId="1" applyNumberFormat="1" applyFont="1" applyFill="1" applyBorder="1" applyAlignment="1" applyProtection="1">
      <alignment horizontal="right" vertical="center"/>
      <protection locked="0"/>
    </xf>
    <xf numFmtId="10" fontId="25" fillId="0" borderId="0" xfId="0" applyNumberFormat="1" applyFont="1" applyAlignment="1">
      <alignment horizontal="right" vertical="center"/>
    </xf>
    <xf numFmtId="174" fontId="25" fillId="0" borderId="0" xfId="0" applyNumberFormat="1" applyFont="1" applyAlignment="1" applyProtection="1">
      <alignment horizontal="right" vertical="center"/>
      <protection locked="0"/>
    </xf>
    <xf numFmtId="10" fontId="25" fillId="0" borderId="0" xfId="0" applyNumberFormat="1" applyFont="1" applyAlignment="1" applyProtection="1">
      <alignment horizontal="right" vertical="center"/>
      <protection locked="0"/>
    </xf>
    <xf numFmtId="10" fontId="25" fillId="0" borderId="0" xfId="1" applyNumberFormat="1" applyFont="1" applyFill="1" applyBorder="1" applyAlignment="1" applyProtection="1">
      <alignment horizontal="right" vertical="center"/>
      <protection locked="0"/>
    </xf>
    <xf numFmtId="171" fontId="0" fillId="0" borderId="0" xfId="0" applyNumberFormat="1" applyAlignment="1">
      <alignment horizontal="right" vertical="center"/>
    </xf>
    <xf numFmtId="170" fontId="12" fillId="0" borderId="0" xfId="0" applyNumberFormat="1" applyFont="1" applyAlignment="1">
      <alignment horizontal="right" vertical="center"/>
    </xf>
    <xf numFmtId="174" fontId="0" fillId="0" borderId="0" xfId="0" applyNumberFormat="1" applyAlignment="1">
      <alignment horizontal="right" vertical="center"/>
    </xf>
    <xf numFmtId="10" fontId="12" fillId="0" borderId="0" xfId="0" applyNumberFormat="1" applyFont="1" applyAlignment="1">
      <alignment horizontal="right" vertical="center"/>
    </xf>
    <xf numFmtId="8" fontId="0" fillId="0" borderId="0" xfId="0" applyNumberFormat="1" applyAlignment="1" applyProtection="1">
      <alignment horizontal="right" vertical="center"/>
      <protection locked="0"/>
    </xf>
    <xf numFmtId="174" fontId="0" fillId="0" borderId="0" xfId="15" applyNumberFormat="1" applyFont="1" applyFill="1" applyBorder="1" applyAlignment="1" applyProtection="1">
      <alignment horizontal="right" vertical="center"/>
      <protection locked="0"/>
    </xf>
    <xf numFmtId="170" fontId="10" fillId="0" borderId="0" xfId="0" applyNumberFormat="1" applyFont="1" applyAlignment="1" applyProtection="1">
      <alignment horizontal="right" vertical="center"/>
      <protection locked="0"/>
    </xf>
    <xf numFmtId="174" fontId="10" fillId="0" borderId="0" xfId="0" applyNumberFormat="1" applyFont="1" applyAlignment="1" applyProtection="1">
      <alignment horizontal="right" vertical="center"/>
      <protection locked="0"/>
    </xf>
    <xf numFmtId="10" fontId="10" fillId="0" borderId="0" xfId="0" applyNumberFormat="1" applyFont="1" applyAlignment="1" applyProtection="1">
      <alignment horizontal="right" vertical="center"/>
      <protection locked="0"/>
    </xf>
    <xf numFmtId="167" fontId="10" fillId="0" borderId="1" xfId="1" applyNumberFormat="1" applyFont="1" applyFill="1" applyBorder="1" applyAlignment="1" applyProtection="1">
      <alignment horizontal="center" vertical="center" wrapText="1"/>
      <protection locked="0"/>
    </xf>
    <xf numFmtId="167" fontId="10" fillId="0" borderId="1" xfId="1" applyNumberFormat="1" applyFont="1" applyFill="1" applyBorder="1" applyAlignment="1">
      <alignment horizontal="center" vertical="center"/>
    </xf>
    <xf numFmtId="167" fontId="10" fillId="0" borderId="1" xfId="1" applyNumberFormat="1" applyFont="1" applyFill="1" applyBorder="1" applyAlignment="1" applyProtection="1">
      <alignment horizontal="left" vertical="center"/>
      <protection locked="0"/>
    </xf>
    <xf numFmtId="167" fontId="10" fillId="0" borderId="1" xfId="1" applyNumberFormat="1" applyFont="1" applyFill="1" applyBorder="1" applyAlignment="1" applyProtection="1">
      <alignment horizontal="center" vertical="center"/>
      <protection locked="0"/>
    </xf>
    <xf numFmtId="167" fontId="10" fillId="0" borderId="1" xfId="1" applyNumberFormat="1" applyFont="1" applyFill="1" applyBorder="1" applyAlignment="1">
      <alignment horizontal="left" vertical="center"/>
    </xf>
    <xf numFmtId="44" fontId="34" fillId="0" borderId="0" xfId="15" applyFont="1" applyFill="1" applyBorder="1" applyAlignment="1">
      <alignment horizontal="center"/>
    </xf>
    <xf numFmtId="0" fontId="25" fillId="0" borderId="15" xfId="0" applyFont="1" applyBorder="1" applyAlignment="1">
      <alignment horizontal="left" vertical="center" wrapText="1"/>
    </xf>
    <xf numFmtId="0" fontId="0" fillId="0" borderId="0" xfId="0" applyAlignment="1">
      <alignment horizontal="left" vertical="center" wrapText="1"/>
    </xf>
    <xf numFmtId="0" fontId="25" fillId="5" borderId="15" xfId="0" applyFont="1" applyFill="1" applyBorder="1" applyAlignment="1">
      <alignment horizontal="left" vertical="center" wrapText="1"/>
    </xf>
    <xf numFmtId="0" fontId="0" fillId="0" borderId="34" xfId="0" applyBorder="1" applyAlignment="1">
      <alignment horizontal="center" vertical="center"/>
    </xf>
    <xf numFmtId="10" fontId="25" fillId="0" borderId="1" xfId="0" applyNumberFormat="1" applyFont="1" applyBorder="1" applyAlignment="1">
      <alignment horizontal="center" vertical="center"/>
    </xf>
    <xf numFmtId="0" fontId="0" fillId="0" borderId="36" xfId="0" applyBorder="1" applyAlignment="1">
      <alignment horizontal="center" vertical="center"/>
    </xf>
    <xf numFmtId="0" fontId="35" fillId="11" borderId="31" xfId="0" applyFont="1" applyFill="1" applyBorder="1" applyAlignment="1">
      <alignment horizontal="center" vertical="center"/>
    </xf>
    <xf numFmtId="0" fontId="35" fillId="11" borderId="59" xfId="0" applyFont="1" applyFill="1" applyBorder="1" applyAlignment="1">
      <alignment horizontal="center" vertical="center"/>
    </xf>
    <xf numFmtId="0" fontId="35" fillId="11" borderId="29" xfId="0" applyFont="1" applyFill="1" applyBorder="1" applyAlignment="1">
      <alignment horizontal="center" vertical="center"/>
    </xf>
    <xf numFmtId="0" fontId="35" fillId="11" borderId="67" xfId="0" applyFont="1" applyFill="1" applyBorder="1" applyAlignment="1">
      <alignment horizontal="center" vertical="center"/>
    </xf>
    <xf numFmtId="2" fontId="0" fillId="0" borderId="1" xfId="0" applyNumberFormat="1" applyBorder="1" applyAlignment="1">
      <alignment horizontal="center" vertical="center"/>
    </xf>
    <xf numFmtId="167" fontId="0" fillId="0" borderId="1" xfId="1" applyNumberFormat="1" applyFont="1" applyFill="1" applyBorder="1" applyAlignment="1">
      <alignment horizontal="center" vertical="center"/>
    </xf>
    <xf numFmtId="0" fontId="0" fillId="0" borderId="1" xfId="0" applyBorder="1" applyAlignment="1">
      <alignment horizontal="center" vertical="center"/>
    </xf>
    <xf numFmtId="166" fontId="0" fillId="0" borderId="44" xfId="0" applyNumberFormat="1" applyBorder="1" applyAlignment="1">
      <alignment horizontal="center" vertical="center"/>
    </xf>
    <xf numFmtId="0" fontId="25" fillId="0" borderId="12" xfId="0" applyFont="1" applyBorder="1" applyAlignment="1">
      <alignment horizontal="left" vertical="center" wrapText="1"/>
    </xf>
    <xf numFmtId="0" fontId="0" fillId="0" borderId="18" xfId="0" applyBorder="1" applyAlignment="1">
      <alignment horizontal="center" vertical="center"/>
    </xf>
    <xf numFmtId="0" fontId="0" fillId="0" borderId="0" xfId="0" applyAlignment="1">
      <alignment horizontal="center" vertical="center"/>
    </xf>
    <xf numFmtId="0" fontId="0" fillId="0" borderId="2" xfId="0" applyBorder="1"/>
    <xf numFmtId="0" fontId="25" fillId="3" borderId="15" xfId="0" applyFont="1" applyFill="1" applyBorder="1"/>
    <xf numFmtId="0" fontId="0" fillId="3" borderId="15" xfId="0" applyFill="1" applyBorder="1"/>
    <xf numFmtId="0" fontId="0" fillId="3" borderId="17" xfId="0" applyFill="1" applyBorder="1"/>
    <xf numFmtId="44" fontId="34" fillId="0" borderId="11" xfId="15" applyFont="1" applyFill="1" applyBorder="1" applyAlignment="1"/>
    <xf numFmtId="44" fontId="34" fillId="0" borderId="0" xfId="15" applyFont="1" applyFill="1" applyBorder="1" applyAlignment="1"/>
    <xf numFmtId="168" fontId="0" fillId="0" borderId="36" xfId="0" applyNumberFormat="1" applyBorder="1" applyAlignment="1">
      <alignment horizontal="center" vertical="center"/>
    </xf>
    <xf numFmtId="168" fontId="0" fillId="0" borderId="16" xfId="1" applyNumberFormat="1" applyFont="1" applyFill="1" applyBorder="1" applyAlignment="1">
      <alignment horizontal="center" vertical="center"/>
    </xf>
    <xf numFmtId="168" fontId="0" fillId="0" borderId="66" xfId="0" applyNumberFormat="1" applyBorder="1" applyAlignment="1">
      <alignment horizontal="center" vertical="center"/>
    </xf>
    <xf numFmtId="168" fontId="0" fillId="0" borderId="16" xfId="0" applyNumberFormat="1" applyBorder="1" applyAlignment="1">
      <alignment horizontal="center" vertical="center"/>
    </xf>
    <xf numFmtId="169" fontId="0" fillId="0" borderId="0" xfId="0" applyNumberFormat="1" applyAlignment="1">
      <alignment horizontal="center" vertical="center"/>
    </xf>
    <xf numFmtId="0" fontId="0" fillId="0" borderId="3" xfId="0" applyBorder="1"/>
    <xf numFmtId="0" fontId="17" fillId="3" borderId="69" xfId="0" applyFont="1" applyFill="1" applyBorder="1" applyAlignment="1">
      <alignment horizontal="left" vertical="center"/>
    </xf>
    <xf numFmtId="0" fontId="0" fillId="3" borderId="69" xfId="0" applyFill="1" applyBorder="1" applyAlignment="1">
      <alignment horizontal="left" vertical="center"/>
    </xf>
    <xf numFmtId="169" fontId="0" fillId="0" borderId="41" xfId="0" applyNumberFormat="1" applyBorder="1" applyAlignment="1">
      <alignment horizontal="center" vertical="center"/>
    </xf>
    <xf numFmtId="0" fontId="12" fillId="3" borderId="70" xfId="0" applyFont="1" applyFill="1" applyBorder="1" applyAlignment="1">
      <alignment horizontal="left" vertical="center"/>
    </xf>
    <xf numFmtId="9" fontId="19" fillId="0" borderId="52" xfId="1" applyFont="1" applyBorder="1" applyAlignment="1">
      <alignment horizontal="center" vertical="center"/>
    </xf>
    <xf numFmtId="9" fontId="19" fillId="0" borderId="71" xfId="1" applyFont="1" applyBorder="1" applyAlignment="1">
      <alignment horizontal="center" vertical="center"/>
    </xf>
    <xf numFmtId="0" fontId="12" fillId="0" borderId="27" xfId="0" applyFont="1" applyBorder="1" applyAlignment="1">
      <alignment horizontal="center" vertical="center"/>
    </xf>
    <xf numFmtId="0" fontId="16" fillId="0" borderId="1" xfId="0" applyFont="1" applyBorder="1"/>
    <xf numFmtId="0" fontId="12" fillId="0" borderId="5" xfId="0" applyFont="1" applyBorder="1" applyAlignment="1">
      <alignment horizontal="left" vertical="center"/>
    </xf>
    <xf numFmtId="0" fontId="17" fillId="0" borderId="6" xfId="0" applyFont="1" applyBorder="1" applyAlignment="1">
      <alignment horizontal="left" vertical="center"/>
    </xf>
    <xf numFmtId="0" fontId="12" fillId="0" borderId="5" xfId="0" applyFont="1" applyBorder="1" applyAlignment="1">
      <alignment horizontal="left" vertical="center" wrapText="1"/>
    </xf>
    <xf numFmtId="0" fontId="17" fillId="0" borderId="6" xfId="0" applyFont="1" applyBorder="1" applyAlignment="1">
      <alignment horizontal="left" vertical="center" wrapText="1"/>
    </xf>
    <xf numFmtId="0" fontId="12" fillId="0" borderId="20" xfId="0" applyFont="1" applyBorder="1" applyAlignment="1">
      <alignment horizontal="left" vertical="center"/>
    </xf>
    <xf numFmtId="0" fontId="12" fillId="0" borderId="22" xfId="0" applyFont="1" applyBorder="1" applyAlignment="1">
      <alignment horizontal="left" vertical="center"/>
    </xf>
    <xf numFmtId="0" fontId="12" fillId="0" borderId="21" xfId="0" applyFont="1" applyBorder="1" applyAlignment="1">
      <alignment horizontal="center" vertical="center"/>
    </xf>
    <xf numFmtId="166" fontId="0" fillId="0" borderId="0" xfId="0" applyNumberFormat="1" applyAlignment="1">
      <alignment horizontal="center" vertical="center"/>
    </xf>
    <xf numFmtId="169" fontId="0" fillId="0" borderId="0" xfId="0" applyNumberFormat="1" applyAlignment="1">
      <alignment horizontal="center" vertical="center" wrapText="1"/>
    </xf>
    <xf numFmtId="166" fontId="0" fillId="0" borderId="0" xfId="0" applyNumberFormat="1" applyAlignment="1">
      <alignment horizontal="center" vertical="center" wrapText="1"/>
    </xf>
    <xf numFmtId="9" fontId="0" fillId="0" borderId="0" xfId="1" applyFont="1" applyBorder="1" applyAlignment="1">
      <alignment horizontal="center" vertical="center" wrapText="1"/>
    </xf>
    <xf numFmtId="0" fontId="27" fillId="13" borderId="23" xfId="0" applyFont="1" applyFill="1" applyBorder="1" applyAlignment="1">
      <alignment horizontal="left" vertical="center" wrapText="1"/>
    </xf>
    <xf numFmtId="0" fontId="27" fillId="13" borderId="24" xfId="0" applyFont="1" applyFill="1" applyBorder="1" applyAlignment="1">
      <alignment horizontal="left" vertical="center" wrapText="1"/>
    </xf>
    <xf numFmtId="0" fontId="26" fillId="13" borderId="21" xfId="0" applyFont="1" applyFill="1" applyBorder="1" applyAlignment="1">
      <alignment horizontal="left" vertical="center" wrapText="1"/>
    </xf>
    <xf numFmtId="0" fontId="26" fillId="13" borderId="22" xfId="0" applyFont="1" applyFill="1" applyBorder="1" applyAlignment="1">
      <alignment horizontal="left" vertical="center" wrapText="1"/>
    </xf>
    <xf numFmtId="0" fontId="21" fillId="0" borderId="0" xfId="0" applyFont="1" applyAlignment="1">
      <alignment horizontal="left" vertical="center" wrapText="1"/>
    </xf>
    <xf numFmtId="0" fontId="27" fillId="13" borderId="25" xfId="0" applyFont="1" applyFill="1" applyBorder="1" applyAlignment="1">
      <alignment horizontal="left" vertical="center" wrapText="1"/>
    </xf>
    <xf numFmtId="0" fontId="0" fillId="15" borderId="26" xfId="0" applyFill="1" applyBorder="1" applyAlignment="1">
      <alignment horizontal="left" vertical="center" wrapText="1"/>
    </xf>
    <xf numFmtId="170" fontId="0" fillId="15" borderId="12" xfId="0" applyNumberFormat="1" applyFill="1" applyBorder="1" applyAlignment="1" applyProtection="1">
      <alignment horizontal="left" vertical="center" wrapText="1"/>
      <protection locked="0"/>
    </xf>
    <xf numFmtId="44" fontId="0" fillId="15" borderId="13" xfId="0" applyNumberFormat="1" applyFill="1" applyBorder="1" applyAlignment="1" applyProtection="1">
      <alignment horizontal="left" vertical="center" wrapText="1"/>
      <protection locked="0"/>
    </xf>
    <xf numFmtId="0" fontId="0" fillId="9" borderId="14" xfId="0" applyFill="1" applyBorder="1" applyAlignment="1">
      <alignment horizontal="left" vertical="center" wrapText="1"/>
    </xf>
    <xf numFmtId="169" fontId="0" fillId="15" borderId="13" xfId="0" applyNumberFormat="1" applyFill="1" applyBorder="1" applyAlignment="1" applyProtection="1">
      <alignment horizontal="left" vertical="center" wrapText="1"/>
      <protection locked="0"/>
    </xf>
    <xf numFmtId="167" fontId="0" fillId="9" borderId="14" xfId="0" applyNumberFormat="1" applyFill="1" applyBorder="1" applyAlignment="1">
      <alignment horizontal="left" vertical="center" wrapText="1"/>
    </xf>
    <xf numFmtId="170" fontId="0" fillId="15" borderId="12" xfId="0" applyNumberFormat="1" applyFill="1" applyBorder="1" applyAlignment="1">
      <alignment horizontal="left" vertical="center" wrapText="1"/>
    </xf>
    <xf numFmtId="44" fontId="0" fillId="15" borderId="13" xfId="0" applyNumberFormat="1" applyFill="1" applyBorder="1" applyAlignment="1">
      <alignment horizontal="left" vertical="center" wrapText="1"/>
    </xf>
    <xf numFmtId="44" fontId="0" fillId="9" borderId="14" xfId="0" applyNumberFormat="1" applyFill="1" applyBorder="1" applyAlignment="1">
      <alignment horizontal="left" vertical="center" wrapText="1"/>
    </xf>
    <xf numFmtId="0" fontId="0" fillId="15" borderId="27" xfId="0" applyFill="1" applyBorder="1" applyAlignment="1">
      <alignment horizontal="left" vertical="center" wrapText="1"/>
    </xf>
    <xf numFmtId="170" fontId="0" fillId="15" borderId="17" xfId="0" applyNumberFormat="1" applyFill="1" applyBorder="1" applyAlignment="1" applyProtection="1">
      <alignment horizontal="left" vertical="center" wrapText="1"/>
      <protection locked="0"/>
    </xf>
    <xf numFmtId="0" fontId="0" fillId="9" borderId="18" xfId="0" applyFill="1" applyBorder="1" applyAlignment="1">
      <alignment horizontal="left" vertical="center" wrapText="1"/>
    </xf>
    <xf numFmtId="44" fontId="0" fillId="15" borderId="19" xfId="0" applyNumberFormat="1" applyFill="1" applyBorder="1" applyAlignment="1" applyProtection="1">
      <alignment horizontal="left" vertical="center" wrapText="1"/>
      <protection locked="0"/>
    </xf>
    <xf numFmtId="167" fontId="0" fillId="9" borderId="18" xfId="0" applyNumberFormat="1" applyFill="1" applyBorder="1" applyAlignment="1">
      <alignment horizontal="left" vertical="center" wrapText="1"/>
    </xf>
    <xf numFmtId="169" fontId="0" fillId="15" borderId="19" xfId="0" applyNumberFormat="1" applyFill="1" applyBorder="1" applyAlignment="1">
      <alignment horizontal="left" vertical="center" wrapText="1"/>
    </xf>
    <xf numFmtId="170" fontId="0" fillId="15" borderId="17" xfId="0" applyNumberFormat="1" applyFill="1" applyBorder="1" applyAlignment="1">
      <alignment horizontal="left" vertical="center" wrapText="1"/>
    </xf>
    <xf numFmtId="44" fontId="0" fillId="9" borderId="18" xfId="0" applyNumberFormat="1" applyFill="1" applyBorder="1" applyAlignment="1">
      <alignment horizontal="left" vertical="center" wrapText="1"/>
    </xf>
    <xf numFmtId="0" fontId="0" fillId="14" borderId="1" xfId="0" applyFill="1" applyBorder="1" applyAlignment="1">
      <alignment horizontal="left" vertical="center" wrapText="1"/>
    </xf>
    <xf numFmtId="0" fontId="0" fillId="7" borderId="20" xfId="0" applyFill="1" applyBorder="1" applyAlignment="1">
      <alignment horizontal="left" vertical="center" wrapText="1"/>
    </xf>
    <xf numFmtId="0" fontId="27" fillId="13" borderId="11" xfId="0" applyFont="1" applyFill="1" applyBorder="1" applyAlignment="1">
      <alignment horizontal="left" vertical="center" wrapText="1"/>
    </xf>
    <xf numFmtId="0" fontId="27" fillId="13" borderId="28" xfId="0" applyFont="1" applyFill="1" applyBorder="1" applyAlignment="1">
      <alignment horizontal="left" vertical="center" wrapText="1"/>
    </xf>
    <xf numFmtId="10" fontId="0" fillId="15" borderId="12" xfId="0" applyNumberFormat="1" applyFill="1" applyBorder="1" applyAlignment="1" applyProtection="1">
      <alignment horizontal="left" vertical="center" wrapText="1"/>
      <protection locked="0"/>
    </xf>
    <xf numFmtId="170" fontId="0" fillId="15" borderId="15" xfId="0" applyNumberFormat="1" applyFill="1" applyBorder="1" applyAlignment="1" applyProtection="1">
      <alignment horizontal="left" vertical="center" wrapText="1"/>
      <protection locked="0"/>
    </xf>
    <xf numFmtId="44" fontId="0" fillId="15" borderId="1" xfId="0" applyNumberFormat="1" applyFill="1" applyBorder="1" applyAlignment="1" applyProtection="1">
      <alignment horizontal="left" vertical="center" wrapText="1"/>
      <protection locked="0"/>
    </xf>
    <xf numFmtId="0" fontId="0" fillId="9" borderId="16" xfId="0" applyFill="1" applyBorder="1" applyAlignment="1">
      <alignment horizontal="left" vertical="center" wrapText="1"/>
    </xf>
    <xf numFmtId="10" fontId="0" fillId="15" borderId="17" xfId="0" applyNumberFormat="1" applyFill="1" applyBorder="1" applyAlignment="1" applyProtection="1">
      <alignment horizontal="left" vertical="center" wrapText="1"/>
      <protection locked="0"/>
    </xf>
    <xf numFmtId="0" fontId="0" fillId="7" borderId="27" xfId="0" applyFill="1" applyBorder="1" applyAlignment="1">
      <alignment horizontal="left" vertical="center" wrapText="1"/>
    </xf>
    <xf numFmtId="0" fontId="27" fillId="13" borderId="29" xfId="0" applyFont="1" applyFill="1" applyBorder="1" applyAlignment="1">
      <alignment horizontal="left" vertical="center" wrapText="1"/>
    </xf>
    <xf numFmtId="0" fontId="27" fillId="13" borderId="10" xfId="0" applyFont="1" applyFill="1" applyBorder="1" applyAlignment="1">
      <alignment horizontal="left" vertical="center" wrapText="1"/>
    </xf>
    <xf numFmtId="0" fontId="27" fillId="13" borderId="30" xfId="0" applyFont="1" applyFill="1" applyBorder="1" applyAlignment="1">
      <alignment horizontal="left" vertical="center" wrapText="1"/>
    </xf>
    <xf numFmtId="0" fontId="27" fillId="13" borderId="31" xfId="0" applyFont="1" applyFill="1" applyBorder="1" applyAlignment="1">
      <alignment horizontal="left" vertical="center" wrapText="1"/>
    </xf>
    <xf numFmtId="0" fontId="27" fillId="13" borderId="32" xfId="0" applyFont="1" applyFill="1" applyBorder="1" applyAlignment="1">
      <alignment horizontal="left" vertical="center" wrapText="1"/>
    </xf>
    <xf numFmtId="0" fontId="27" fillId="13" borderId="33" xfId="0" applyFont="1" applyFill="1" applyBorder="1" applyAlignment="1">
      <alignment horizontal="left" vertical="center" wrapText="1"/>
    </xf>
    <xf numFmtId="0" fontId="27" fillId="13" borderId="34" xfId="0" applyFont="1" applyFill="1" applyBorder="1" applyAlignment="1">
      <alignment horizontal="left" vertical="center" wrapText="1"/>
    </xf>
    <xf numFmtId="0" fontId="27" fillId="13" borderId="35" xfId="0" applyFont="1" applyFill="1" applyBorder="1" applyAlignment="1">
      <alignment horizontal="left" vertical="center" wrapText="1"/>
    </xf>
    <xf numFmtId="0" fontId="0" fillId="15" borderId="36" xfId="0" applyFill="1" applyBorder="1" applyAlignment="1">
      <alignment horizontal="left" vertical="center" wrapText="1"/>
    </xf>
    <xf numFmtId="170" fontId="0" fillId="15" borderId="1" xfId="0" applyNumberFormat="1" applyFill="1" applyBorder="1" applyAlignment="1" applyProtection="1">
      <alignment horizontal="left" vertical="center" wrapText="1"/>
      <protection locked="0"/>
    </xf>
    <xf numFmtId="0" fontId="0" fillId="9" borderId="1" xfId="0" applyFill="1" applyBorder="1" applyAlignment="1">
      <alignment horizontal="left" vertical="center" wrapText="1"/>
    </xf>
    <xf numFmtId="170" fontId="0" fillId="15" borderId="37" xfId="0" applyNumberFormat="1" applyFill="1" applyBorder="1" applyAlignment="1" applyProtection="1">
      <alignment horizontal="left" vertical="center" wrapText="1"/>
      <protection locked="0"/>
    </xf>
    <xf numFmtId="8" fontId="0" fillId="15" borderId="13" xfId="0" applyNumberFormat="1" applyFill="1" applyBorder="1" applyAlignment="1" applyProtection="1">
      <alignment horizontal="left" vertical="center" wrapText="1"/>
      <protection locked="0"/>
    </xf>
    <xf numFmtId="0" fontId="0" fillId="9" borderId="38" xfId="0" applyFill="1" applyBorder="1" applyAlignment="1">
      <alignment horizontal="left" vertical="center" wrapText="1"/>
    </xf>
    <xf numFmtId="170" fontId="0" fillId="15" borderId="39" xfId="0" applyNumberFormat="1" applyFill="1" applyBorder="1" applyAlignment="1" applyProtection="1">
      <alignment horizontal="left" vertical="center" wrapText="1"/>
      <protection locked="0"/>
    </xf>
    <xf numFmtId="8" fontId="0" fillId="15" borderId="19" xfId="0" applyNumberFormat="1" applyFill="1" applyBorder="1" applyAlignment="1" applyProtection="1">
      <alignment horizontal="left" vertical="center" wrapText="1"/>
      <protection locked="0"/>
    </xf>
    <xf numFmtId="44" fontId="0" fillId="15" borderId="40" xfId="0" applyNumberFormat="1" applyFill="1" applyBorder="1" applyAlignment="1" applyProtection="1">
      <alignment horizontal="left" vertical="center" wrapText="1"/>
      <protection locked="0"/>
    </xf>
    <xf numFmtId="0" fontId="27" fillId="13" borderId="27" xfId="0" applyFont="1" applyFill="1" applyBorder="1" applyAlignment="1">
      <alignment horizontal="left" vertical="center" wrapText="1"/>
    </xf>
    <xf numFmtId="0" fontId="0" fillId="15" borderId="29" xfId="0" applyFill="1" applyBorder="1" applyAlignment="1">
      <alignment horizontal="left" vertical="center" wrapText="1"/>
    </xf>
    <xf numFmtId="8" fontId="0" fillId="15" borderId="40" xfId="0" applyNumberFormat="1" applyFill="1" applyBorder="1" applyAlignment="1" applyProtection="1">
      <alignment horizontal="left" vertical="center" wrapText="1"/>
      <protection locked="0"/>
    </xf>
    <xf numFmtId="0" fontId="27" fillId="13" borderId="41" xfId="0" applyFont="1" applyFill="1" applyBorder="1" applyAlignment="1">
      <alignment horizontal="left" vertical="center" wrapText="1"/>
    </xf>
    <xf numFmtId="0" fontId="0" fillId="15" borderId="42" xfId="0" applyFill="1" applyBorder="1" applyAlignment="1">
      <alignment horizontal="left" vertical="center" wrapText="1"/>
    </xf>
    <xf numFmtId="170" fontId="0" fillId="15" borderId="43" xfId="0" applyNumberFormat="1" applyFill="1" applyBorder="1" applyAlignment="1" applyProtection="1">
      <alignment horizontal="left" vertical="center" wrapText="1"/>
      <protection locked="0"/>
    </xf>
    <xf numFmtId="169" fontId="0" fillId="15" borderId="44" xfId="0" applyNumberFormat="1" applyFill="1" applyBorder="1" applyAlignment="1" applyProtection="1">
      <alignment horizontal="left" vertical="center" wrapText="1"/>
      <protection locked="0"/>
    </xf>
    <xf numFmtId="0" fontId="0" fillId="9" borderId="45" xfId="0" applyFill="1" applyBorder="1" applyAlignment="1">
      <alignment horizontal="left" vertical="center" wrapText="1"/>
    </xf>
    <xf numFmtId="6" fontId="0" fillId="15" borderId="13" xfId="0" applyNumberFormat="1" applyFill="1" applyBorder="1" applyAlignment="1">
      <alignment horizontal="left" vertical="center" wrapText="1"/>
    </xf>
    <xf numFmtId="169" fontId="0" fillId="15" borderId="1" xfId="0" applyNumberFormat="1" applyFill="1" applyBorder="1" applyAlignment="1" applyProtection="1">
      <alignment horizontal="left" vertical="center" wrapText="1"/>
      <protection locked="0"/>
    </xf>
    <xf numFmtId="0" fontId="0" fillId="15" borderId="46" xfId="0" applyFill="1" applyBorder="1" applyAlignment="1">
      <alignment horizontal="left" vertical="center" wrapText="1"/>
    </xf>
    <xf numFmtId="169" fontId="0" fillId="15" borderId="40" xfId="0" applyNumberFormat="1" applyFill="1" applyBorder="1" applyAlignment="1">
      <alignment horizontal="left" vertical="center" wrapText="1"/>
    </xf>
    <xf numFmtId="6" fontId="0" fillId="15" borderId="40" xfId="0" applyNumberFormat="1" applyFill="1" applyBorder="1" applyAlignment="1">
      <alignment horizontal="left" vertical="center" wrapText="1"/>
    </xf>
    <xf numFmtId="169" fontId="0" fillId="15" borderId="1" xfId="0" applyNumberFormat="1" applyFill="1" applyBorder="1" applyAlignment="1">
      <alignment horizontal="left" vertical="center" wrapText="1"/>
    </xf>
    <xf numFmtId="0" fontId="12" fillId="13" borderId="2" xfId="0" applyFont="1" applyFill="1" applyBorder="1" applyAlignment="1">
      <alignment horizontal="left" vertical="center" wrapText="1"/>
    </xf>
    <xf numFmtId="0" fontId="30" fillId="15" borderId="47" xfId="0" applyFont="1" applyFill="1" applyBorder="1" applyAlignment="1">
      <alignment horizontal="left" vertical="center" wrapText="1"/>
    </xf>
    <xf numFmtId="44" fontId="30" fillId="15" borderId="48" xfId="0" applyNumberFormat="1" applyFont="1" applyFill="1" applyBorder="1" applyAlignment="1">
      <alignment horizontal="left" vertical="center" wrapText="1"/>
    </xf>
    <xf numFmtId="44" fontId="0" fillId="9" borderId="13" xfId="0" applyNumberFormat="1" applyFill="1" applyBorder="1" applyAlignment="1">
      <alignment horizontal="left" vertical="center" wrapText="1"/>
    </xf>
    <xf numFmtId="44" fontId="30" fillId="15" borderId="12" xfId="0" applyNumberFormat="1" applyFont="1" applyFill="1" applyBorder="1" applyAlignment="1">
      <alignment horizontal="left" vertical="center" wrapText="1"/>
    </xf>
    <xf numFmtId="0" fontId="30" fillId="15" borderId="44" xfId="0" applyFont="1" applyFill="1" applyBorder="1" applyAlignment="1">
      <alignment horizontal="left" vertical="center" wrapText="1"/>
    </xf>
    <xf numFmtId="44" fontId="0" fillId="9" borderId="44" xfId="0" applyNumberFormat="1" applyFill="1" applyBorder="1" applyAlignment="1">
      <alignment horizontal="left" vertical="center" wrapText="1"/>
    </xf>
    <xf numFmtId="44" fontId="0" fillId="9" borderId="45" xfId="0" applyNumberFormat="1" applyFill="1" applyBorder="1" applyAlignment="1">
      <alignment horizontal="left" vertical="center" wrapText="1"/>
    </xf>
    <xf numFmtId="44" fontId="0" fillId="15" borderId="12" xfId="0" applyNumberFormat="1" applyFill="1" applyBorder="1" applyAlignment="1">
      <alignment horizontal="left" vertical="center" wrapText="1"/>
    </xf>
    <xf numFmtId="44" fontId="0" fillId="15" borderId="43" xfId="0" applyNumberFormat="1" applyFill="1" applyBorder="1" applyAlignment="1">
      <alignment horizontal="left" vertical="center" wrapText="1"/>
    </xf>
    <xf numFmtId="0" fontId="0" fillId="9" borderId="44" xfId="0" applyFill="1" applyBorder="1" applyAlignment="1">
      <alignment horizontal="left" vertical="center" wrapText="1"/>
    </xf>
    <xf numFmtId="0" fontId="0" fillId="9" borderId="13" xfId="0" applyFill="1" applyBorder="1" applyAlignment="1">
      <alignment horizontal="left" vertical="center" wrapText="1"/>
    </xf>
    <xf numFmtId="0" fontId="30" fillId="15" borderId="49" xfId="0" applyFont="1" applyFill="1" applyBorder="1" applyAlignment="1">
      <alignment horizontal="left" vertical="center" wrapText="1"/>
    </xf>
    <xf numFmtId="44" fontId="30" fillId="15" borderId="49" xfId="0" applyNumberFormat="1" applyFont="1" applyFill="1" applyBorder="1" applyAlignment="1">
      <alignment horizontal="left" vertical="center" wrapText="1"/>
    </xf>
    <xf numFmtId="44" fontId="0" fillId="9" borderId="30" xfId="0" applyNumberFormat="1" applyFill="1" applyBorder="1" applyAlignment="1">
      <alignment horizontal="left" vertical="center" wrapText="1"/>
    </xf>
    <xf numFmtId="44" fontId="0" fillId="9" borderId="50" xfId="0" applyNumberFormat="1" applyFill="1" applyBorder="1" applyAlignment="1">
      <alignment horizontal="left" vertical="center" wrapText="1"/>
    </xf>
    <xf numFmtId="44" fontId="30" fillId="15" borderId="51" xfId="0" applyNumberFormat="1" applyFont="1" applyFill="1" applyBorder="1" applyAlignment="1">
      <alignment horizontal="left" vertical="center" wrapText="1"/>
    </xf>
    <xf numFmtId="0" fontId="30" fillId="15" borderId="30" xfId="0" applyFont="1" applyFill="1" applyBorder="1" applyAlignment="1">
      <alignment horizontal="left" vertical="center" wrapText="1"/>
    </xf>
    <xf numFmtId="44" fontId="0" fillId="15" borderId="51" xfId="0" applyNumberFormat="1" applyFill="1" applyBorder="1" applyAlignment="1">
      <alignment horizontal="left" vertical="center" wrapText="1"/>
    </xf>
    <xf numFmtId="44" fontId="0" fillId="15" borderId="7" xfId="0" applyNumberFormat="1" applyFill="1" applyBorder="1" applyAlignment="1">
      <alignment horizontal="left" vertical="center" wrapText="1"/>
    </xf>
    <xf numFmtId="0" fontId="0" fillId="9" borderId="19" xfId="0" applyFill="1" applyBorder="1" applyAlignment="1">
      <alignment horizontal="left" vertical="center" wrapText="1"/>
    </xf>
    <xf numFmtId="44" fontId="30" fillId="15" borderId="17" xfId="0" applyNumberFormat="1" applyFont="1" applyFill="1" applyBorder="1" applyAlignment="1">
      <alignment horizontal="left" vertical="center" wrapText="1"/>
    </xf>
    <xf numFmtId="0" fontId="0" fillId="15" borderId="20" xfId="0" applyFill="1" applyBorder="1" applyAlignment="1">
      <alignment horizontal="left" vertical="center" wrapText="1"/>
    </xf>
    <xf numFmtId="44" fontId="0" fillId="15" borderId="20" xfId="0" applyNumberFormat="1" applyFill="1" applyBorder="1" applyAlignment="1">
      <alignment horizontal="left" vertical="center" wrapText="1"/>
    </xf>
    <xf numFmtId="44" fontId="0" fillId="9" borderId="24" xfId="0" applyNumberFormat="1" applyFill="1" applyBorder="1" applyAlignment="1">
      <alignment horizontal="left" vertical="center" wrapText="1"/>
    </xf>
    <xf numFmtId="44" fontId="0" fillId="9" borderId="25" xfId="0" applyNumberFormat="1" applyFill="1" applyBorder="1" applyAlignment="1">
      <alignment horizontal="left" vertical="center" wrapText="1"/>
    </xf>
    <xf numFmtId="44" fontId="0" fillId="15" borderId="23" xfId="0" applyNumberFormat="1" applyFill="1" applyBorder="1" applyAlignment="1">
      <alignment horizontal="left" vertical="center" wrapText="1"/>
    </xf>
    <xf numFmtId="44" fontId="0" fillId="15" borderId="27" xfId="0" applyNumberFormat="1" applyFill="1" applyBorder="1" applyAlignment="1">
      <alignment horizontal="left" vertical="center" wrapText="1"/>
    </xf>
    <xf numFmtId="44" fontId="0" fillId="9" borderId="35" xfId="0" applyNumberFormat="1" applyFill="1" applyBorder="1" applyAlignment="1">
      <alignment horizontal="left" vertical="center" wrapText="1"/>
    </xf>
    <xf numFmtId="44" fontId="0" fillId="9" borderId="28" xfId="0" applyNumberFormat="1" applyFill="1" applyBorder="1" applyAlignment="1">
      <alignment horizontal="left" vertical="center" wrapText="1"/>
    </xf>
    <xf numFmtId="44" fontId="0" fillId="9" borderId="27" xfId="0" applyNumberFormat="1" applyFill="1" applyBorder="1" applyAlignment="1">
      <alignment horizontal="left" vertical="center" wrapText="1"/>
    </xf>
    <xf numFmtId="44" fontId="0" fillId="15" borderId="21" xfId="0" applyNumberFormat="1" applyFill="1" applyBorder="1" applyAlignment="1">
      <alignment horizontal="left" vertical="center" wrapText="1"/>
    </xf>
    <xf numFmtId="0" fontId="0" fillId="9" borderId="24" xfId="0" applyFill="1" applyBorder="1" applyAlignment="1">
      <alignment horizontal="left" vertical="center" wrapText="1"/>
    </xf>
    <xf numFmtId="44" fontId="0" fillId="15" borderId="44" xfId="0" applyNumberFormat="1" applyFill="1" applyBorder="1" applyAlignment="1">
      <alignment horizontal="left" vertical="center" wrapText="1"/>
    </xf>
    <xf numFmtId="0" fontId="0" fillId="9" borderId="52" xfId="0" applyFill="1" applyBorder="1" applyAlignment="1">
      <alignment horizontal="left" vertical="center" wrapText="1"/>
    </xf>
    <xf numFmtId="0" fontId="0" fillId="9" borderId="53" xfId="0" applyFill="1" applyBorder="1" applyAlignment="1">
      <alignment horizontal="left" vertical="center" wrapText="1"/>
    </xf>
    <xf numFmtId="169" fontId="0" fillId="15" borderId="19" xfId="0" applyNumberFormat="1" applyFill="1" applyBorder="1" applyAlignment="1" applyProtection="1">
      <alignment horizontal="left" vertical="center" wrapText="1"/>
      <protection locked="0"/>
    </xf>
    <xf numFmtId="6" fontId="0" fillId="15" borderId="19" xfId="0" applyNumberFormat="1" applyFill="1" applyBorder="1" applyAlignment="1">
      <alignment horizontal="left" vertical="center" wrapText="1"/>
    </xf>
    <xf numFmtId="0" fontId="12" fillId="13" borderId="27" xfId="0" applyFont="1" applyFill="1" applyBorder="1" applyAlignment="1">
      <alignment horizontal="left" vertical="center" wrapText="1"/>
    </xf>
    <xf numFmtId="0" fontId="30" fillId="15" borderId="55" xfId="0" applyFont="1" applyFill="1" applyBorder="1" applyAlignment="1">
      <alignment horizontal="left" vertical="center" wrapText="1"/>
    </xf>
    <xf numFmtId="0" fontId="30" fillId="15" borderId="43" xfId="0" applyFont="1" applyFill="1" applyBorder="1" applyAlignment="1">
      <alignment horizontal="left" vertical="center" wrapText="1"/>
    </xf>
    <xf numFmtId="0" fontId="30" fillId="15" borderId="12" xfId="0" applyFont="1" applyFill="1" applyBorder="1" applyAlignment="1">
      <alignment horizontal="left" vertical="center" wrapText="1"/>
    </xf>
    <xf numFmtId="0" fontId="0" fillId="9" borderId="30" xfId="0" applyFill="1" applyBorder="1" applyAlignment="1">
      <alignment horizontal="left" vertical="center" wrapText="1"/>
    </xf>
    <xf numFmtId="0" fontId="0" fillId="9" borderId="31" xfId="0" applyFill="1" applyBorder="1" applyAlignment="1">
      <alignment horizontal="left" vertical="center" wrapText="1"/>
    </xf>
    <xf numFmtId="0" fontId="30" fillId="15" borderId="51" xfId="0" applyFont="1" applyFill="1" applyBorder="1" applyAlignment="1">
      <alignment horizontal="left" vertical="center" wrapText="1"/>
    </xf>
    <xf numFmtId="0" fontId="30" fillId="15" borderId="17" xfId="0" applyFont="1" applyFill="1" applyBorder="1" applyAlignment="1">
      <alignment horizontal="left" vertical="center" wrapText="1"/>
    </xf>
    <xf numFmtId="0" fontId="0" fillId="9" borderId="28" xfId="0" applyFill="1" applyBorder="1" applyAlignment="1">
      <alignment horizontal="left" vertical="center" wrapText="1"/>
    </xf>
    <xf numFmtId="0" fontId="12" fillId="13" borderId="24" xfId="0" applyFont="1" applyFill="1" applyBorder="1" applyAlignment="1">
      <alignment horizontal="left" vertical="center" wrapText="1"/>
    </xf>
    <xf numFmtId="0" fontId="12" fillId="13" borderId="25" xfId="0" applyFont="1" applyFill="1" applyBorder="1" applyAlignment="1">
      <alignment horizontal="left" vertical="center" wrapText="1"/>
    </xf>
    <xf numFmtId="0" fontId="12" fillId="13" borderId="42" xfId="0" applyFont="1" applyFill="1" applyBorder="1" applyAlignment="1">
      <alignment horizontal="left" vertical="center" wrapText="1"/>
    </xf>
    <xf numFmtId="0" fontId="0" fillId="15" borderId="56" xfId="0" applyFill="1" applyBorder="1" applyAlignment="1">
      <alignment horizontal="left" vertical="center" wrapText="1"/>
    </xf>
    <xf numFmtId="44" fontId="0" fillId="15" borderId="48" xfId="0" applyNumberFormat="1" applyFill="1" applyBorder="1" applyAlignment="1" applyProtection="1">
      <alignment horizontal="left" vertical="center" wrapText="1"/>
      <protection locked="0"/>
    </xf>
    <xf numFmtId="44" fontId="0" fillId="15" borderId="57" xfId="0" applyNumberFormat="1" applyFill="1" applyBorder="1" applyAlignment="1" applyProtection="1">
      <alignment horizontal="left" vertical="center" wrapText="1"/>
      <protection locked="0"/>
    </xf>
    <xf numFmtId="44" fontId="0" fillId="9" borderId="38" xfId="0" applyNumberFormat="1" applyFill="1" applyBorder="1" applyAlignment="1">
      <alignment horizontal="left" vertical="center" wrapText="1"/>
    </xf>
    <xf numFmtId="44" fontId="0" fillId="15" borderId="47" xfId="0" applyNumberFormat="1" applyFill="1" applyBorder="1" applyAlignment="1" applyProtection="1">
      <alignment horizontal="left" vertical="center" wrapText="1"/>
      <protection locked="0"/>
    </xf>
    <xf numFmtId="44" fontId="0" fillId="9" borderId="1" xfId="0" applyNumberFormat="1" applyFill="1" applyBorder="1" applyAlignment="1">
      <alignment horizontal="left" vertical="center" wrapText="1"/>
    </xf>
    <xf numFmtId="44" fontId="0" fillId="9" borderId="16" xfId="0" applyNumberFormat="1" applyFill="1" applyBorder="1" applyAlignment="1">
      <alignment horizontal="left" vertical="center" wrapText="1"/>
    </xf>
    <xf numFmtId="44" fontId="0" fillId="9" borderId="36" xfId="0" applyNumberFormat="1" applyFill="1" applyBorder="1" applyAlignment="1">
      <alignment horizontal="left" vertical="center" wrapText="1"/>
    </xf>
    <xf numFmtId="0" fontId="0" fillId="15" borderId="58" xfId="0" applyFill="1" applyBorder="1" applyAlignment="1">
      <alignment horizontal="left" vertical="center" wrapText="1"/>
    </xf>
    <xf numFmtId="44" fontId="0" fillId="15" borderId="49" xfId="0" applyNumberFormat="1" applyFill="1" applyBorder="1" applyAlignment="1" applyProtection="1">
      <alignment horizontal="left" vertical="center" wrapText="1"/>
      <protection locked="0"/>
    </xf>
    <xf numFmtId="44" fontId="0" fillId="15" borderId="59" xfId="0" applyNumberFormat="1" applyFill="1" applyBorder="1" applyAlignment="1" applyProtection="1">
      <alignment horizontal="left" vertical="center" wrapText="1"/>
      <protection locked="0"/>
    </xf>
    <xf numFmtId="44" fontId="0" fillId="9" borderId="31" xfId="0" applyNumberFormat="1" applyFill="1" applyBorder="1" applyAlignment="1">
      <alignment horizontal="left" vertical="center" wrapText="1"/>
    </xf>
    <xf numFmtId="44" fontId="0" fillId="7" borderId="28" xfId="0" applyNumberFormat="1" applyFill="1" applyBorder="1" applyAlignment="1">
      <alignment horizontal="left" vertical="center" wrapText="1"/>
    </xf>
    <xf numFmtId="0" fontId="0" fillId="16" borderId="1" xfId="0" applyFill="1" applyBorder="1" applyAlignment="1">
      <alignment horizontal="left" vertical="center" wrapText="1"/>
    </xf>
    <xf numFmtId="0" fontId="29" fillId="0" borderId="0" xfId="0" applyFont="1" applyAlignment="1">
      <alignment horizontal="left" vertical="center" wrapText="1"/>
    </xf>
    <xf numFmtId="0" fontId="27" fillId="13" borderId="48" xfId="0" applyFont="1" applyFill="1" applyBorder="1" applyAlignment="1">
      <alignment horizontal="left" vertical="center" wrapText="1"/>
    </xf>
    <xf numFmtId="0" fontId="12" fillId="13" borderId="12"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12" fillId="13" borderId="13" xfId="0" applyFont="1" applyFill="1" applyBorder="1" applyAlignment="1">
      <alignment horizontal="left" vertical="center" wrapText="1"/>
    </xf>
    <xf numFmtId="0" fontId="12" fillId="10" borderId="14" xfId="0" applyFont="1" applyFill="1" applyBorder="1" applyAlignment="1">
      <alignment horizontal="left" vertical="center" wrapText="1"/>
    </xf>
    <xf numFmtId="0" fontId="12" fillId="10" borderId="38" xfId="0" applyFont="1" applyFill="1" applyBorder="1" applyAlignment="1">
      <alignment horizontal="left" vertical="center" wrapText="1"/>
    </xf>
    <xf numFmtId="0" fontId="12" fillId="13" borderId="37" xfId="0" applyFont="1" applyFill="1" applyBorder="1" applyAlignment="1">
      <alignment horizontal="left" vertical="center" wrapText="1"/>
    </xf>
    <xf numFmtId="0" fontId="0" fillId="15" borderId="47" xfId="0" applyFill="1" applyBorder="1" applyAlignment="1">
      <alignment horizontal="left" vertical="center" wrapText="1"/>
    </xf>
    <xf numFmtId="10" fontId="0" fillId="15" borderId="15" xfId="0" applyNumberFormat="1" applyFill="1" applyBorder="1" applyAlignment="1">
      <alignment horizontal="left" vertical="center" wrapText="1"/>
    </xf>
    <xf numFmtId="10" fontId="0" fillId="15" borderId="61" xfId="0" applyNumberFormat="1" applyFill="1" applyBorder="1" applyAlignment="1" applyProtection="1">
      <alignment horizontal="left" vertical="center" wrapText="1"/>
      <protection locked="0"/>
    </xf>
    <xf numFmtId="44" fontId="0" fillId="15" borderId="61" xfId="0" applyNumberFormat="1" applyFill="1" applyBorder="1" applyAlignment="1" applyProtection="1">
      <alignment horizontal="left" vertical="center" wrapText="1"/>
      <protection locked="0"/>
    </xf>
    <xf numFmtId="10" fontId="1" fillId="15" borderId="15" xfId="1" applyNumberFormat="1" applyFont="1" applyFill="1" applyBorder="1" applyAlignment="1" applyProtection="1">
      <alignment horizontal="left" vertical="center" wrapText="1"/>
      <protection locked="0"/>
    </xf>
    <xf numFmtId="10" fontId="0" fillId="15" borderId="1" xfId="0" applyNumberFormat="1" applyFill="1" applyBorder="1" applyAlignment="1" applyProtection="1">
      <alignment horizontal="left" vertical="center" wrapText="1"/>
      <protection locked="0"/>
    </xf>
    <xf numFmtId="10" fontId="1" fillId="15" borderId="1" xfId="1" applyNumberFormat="1" applyFont="1" applyFill="1" applyBorder="1" applyAlignment="1" applyProtection="1">
      <alignment horizontal="left" vertical="center" wrapText="1"/>
      <protection locked="0"/>
    </xf>
    <xf numFmtId="0" fontId="0" fillId="9" borderId="36" xfId="0" applyFill="1" applyBorder="1" applyAlignment="1">
      <alignment horizontal="left" vertical="center" wrapText="1"/>
    </xf>
    <xf numFmtId="8" fontId="0" fillId="15" borderId="1" xfId="0" applyNumberFormat="1" applyFill="1" applyBorder="1" applyAlignment="1" applyProtection="1">
      <alignment horizontal="left" vertical="center" wrapText="1"/>
      <protection locked="0"/>
    </xf>
    <xf numFmtId="10" fontId="0" fillId="15" borderId="15" xfId="0" applyNumberFormat="1" applyFill="1" applyBorder="1" applyAlignment="1" applyProtection="1">
      <alignment horizontal="left" vertical="center" wrapText="1"/>
      <protection locked="0"/>
    </xf>
    <xf numFmtId="170" fontId="0" fillId="15" borderId="15" xfId="0" applyNumberFormat="1" applyFill="1" applyBorder="1" applyAlignment="1">
      <alignment horizontal="left" vertical="center" wrapText="1"/>
    </xf>
    <xf numFmtId="170" fontId="1" fillId="15" borderId="1" xfId="1" applyNumberFormat="1" applyFont="1" applyFill="1" applyBorder="1" applyAlignment="1" applyProtection="1">
      <alignment horizontal="left" vertical="center" wrapText="1"/>
      <protection locked="0"/>
    </xf>
    <xf numFmtId="10" fontId="25" fillId="15" borderId="15" xfId="0" applyNumberFormat="1" applyFont="1" applyFill="1" applyBorder="1" applyAlignment="1">
      <alignment horizontal="left" vertical="center" wrapText="1"/>
    </xf>
    <xf numFmtId="44" fontId="25" fillId="15" borderId="1" xfId="0" applyNumberFormat="1" applyFont="1" applyFill="1" applyBorder="1" applyAlignment="1" applyProtection="1">
      <alignment horizontal="left" vertical="center" wrapText="1"/>
      <protection locked="0"/>
    </xf>
    <xf numFmtId="0" fontId="25" fillId="9" borderId="1" xfId="0" applyFont="1" applyFill="1" applyBorder="1" applyAlignment="1">
      <alignment horizontal="left" vertical="center" wrapText="1"/>
    </xf>
    <xf numFmtId="10" fontId="25" fillId="15" borderId="1" xfId="0" applyNumberFormat="1" applyFont="1" applyFill="1" applyBorder="1" applyAlignment="1" applyProtection="1">
      <alignment horizontal="left" vertical="center" wrapText="1"/>
      <protection locked="0"/>
    </xf>
    <xf numFmtId="10" fontId="25" fillId="15" borderId="1" xfId="1" applyNumberFormat="1" applyFont="1" applyFill="1" applyBorder="1" applyAlignment="1" applyProtection="1">
      <alignment horizontal="left" vertical="center" wrapText="1"/>
      <protection locked="0"/>
    </xf>
    <xf numFmtId="0" fontId="25" fillId="9" borderId="16" xfId="0" applyFont="1" applyFill="1" applyBorder="1" applyAlignment="1">
      <alignment horizontal="left" vertical="center" wrapText="1"/>
    </xf>
    <xf numFmtId="10" fontId="0" fillId="15" borderId="61" xfId="0" applyNumberFormat="1" applyFill="1" applyBorder="1" applyAlignment="1">
      <alignment horizontal="left" vertical="center" wrapText="1"/>
    </xf>
    <xf numFmtId="171" fontId="0" fillId="15" borderId="61" xfId="0" applyNumberFormat="1" applyFill="1" applyBorder="1" applyAlignment="1">
      <alignment horizontal="left" vertical="center" wrapText="1"/>
    </xf>
    <xf numFmtId="170" fontId="12" fillId="15" borderId="61" xfId="0" applyNumberFormat="1" applyFont="1" applyFill="1" applyBorder="1" applyAlignment="1">
      <alignment horizontal="left" vertical="center" wrapText="1"/>
    </xf>
    <xf numFmtId="6" fontId="0" fillId="15" borderId="1" xfId="0" applyNumberFormat="1" applyFill="1" applyBorder="1" applyAlignment="1" applyProtection="1">
      <alignment horizontal="left" vertical="center" wrapText="1"/>
      <protection locked="0"/>
    </xf>
    <xf numFmtId="44" fontId="0" fillId="15" borderId="1" xfId="0" applyNumberFormat="1" applyFill="1" applyBorder="1" applyAlignment="1">
      <alignment horizontal="left" vertical="center" wrapText="1"/>
    </xf>
    <xf numFmtId="10" fontId="0" fillId="15" borderId="1" xfId="0" applyNumberFormat="1" applyFill="1" applyBorder="1" applyAlignment="1">
      <alignment horizontal="left" vertical="center" wrapText="1"/>
    </xf>
    <xf numFmtId="0" fontId="0" fillId="15" borderId="62" xfId="0" applyFill="1" applyBorder="1" applyAlignment="1">
      <alignment horizontal="left" vertical="center" wrapText="1"/>
    </xf>
    <xf numFmtId="10" fontId="0" fillId="15" borderId="17" xfId="0" applyNumberFormat="1" applyFill="1" applyBorder="1" applyAlignment="1">
      <alignment horizontal="left" vertical="center" wrapText="1"/>
    </xf>
    <xf numFmtId="44" fontId="0" fillId="15" borderId="18" xfId="0" applyNumberFormat="1" applyFill="1" applyBorder="1" applyAlignment="1" applyProtection="1">
      <alignment horizontal="left" vertical="center" wrapText="1"/>
      <protection locked="0"/>
    </xf>
    <xf numFmtId="10" fontId="0" fillId="15" borderId="39" xfId="0" applyNumberFormat="1" applyFill="1" applyBorder="1" applyAlignment="1" applyProtection="1">
      <alignment horizontal="left" vertical="center" wrapText="1"/>
      <protection locked="0"/>
    </xf>
    <xf numFmtId="10" fontId="1" fillId="15" borderId="17" xfId="1" applyNumberFormat="1" applyFont="1" applyFill="1" applyBorder="1" applyAlignment="1" applyProtection="1">
      <alignment horizontal="left" vertical="center" wrapText="1"/>
      <protection locked="0"/>
    </xf>
    <xf numFmtId="10" fontId="0" fillId="15" borderId="18" xfId="0" applyNumberFormat="1" applyFill="1" applyBorder="1" applyAlignment="1" applyProtection="1">
      <alignment horizontal="left" vertical="center" wrapText="1"/>
      <protection locked="0"/>
    </xf>
    <xf numFmtId="10" fontId="1" fillId="15" borderId="18" xfId="1" applyNumberFormat="1" applyFont="1" applyFill="1" applyBorder="1" applyAlignment="1" applyProtection="1">
      <alignment horizontal="left" vertical="center" wrapText="1"/>
      <protection locked="0"/>
    </xf>
    <xf numFmtId="8" fontId="0" fillId="15" borderId="18" xfId="0" applyNumberFormat="1" applyFill="1" applyBorder="1" applyAlignment="1" applyProtection="1">
      <alignment horizontal="left" vertical="center" wrapText="1"/>
      <protection locked="0"/>
    </xf>
    <xf numFmtId="170" fontId="0" fillId="15" borderId="18" xfId="0" applyNumberFormat="1" applyFill="1" applyBorder="1" applyAlignment="1" applyProtection="1">
      <alignment horizontal="left" vertical="center" wrapText="1"/>
      <protection locked="0"/>
    </xf>
    <xf numFmtId="170" fontId="1" fillId="15" borderId="18" xfId="1" applyNumberFormat="1" applyFont="1" applyFill="1" applyBorder="1" applyAlignment="1" applyProtection="1">
      <alignment horizontal="left" vertical="center" wrapText="1"/>
      <protection locked="0"/>
    </xf>
    <xf numFmtId="10" fontId="25" fillId="15" borderId="17" xfId="0" applyNumberFormat="1" applyFont="1" applyFill="1" applyBorder="1" applyAlignment="1">
      <alignment horizontal="left" vertical="center" wrapText="1"/>
    </xf>
    <xf numFmtId="0" fontId="25" fillId="9" borderId="18" xfId="0" applyFont="1" applyFill="1" applyBorder="1" applyAlignment="1">
      <alignment horizontal="left" vertical="center" wrapText="1"/>
    </xf>
    <xf numFmtId="44" fontId="25" fillId="15" borderId="18" xfId="0" applyNumberFormat="1" applyFont="1" applyFill="1" applyBorder="1" applyAlignment="1" applyProtection="1">
      <alignment horizontal="left" vertical="center" wrapText="1"/>
      <protection locked="0"/>
    </xf>
    <xf numFmtId="10" fontId="25" fillId="15" borderId="18" xfId="0" applyNumberFormat="1" applyFont="1" applyFill="1" applyBorder="1" applyAlignment="1" applyProtection="1">
      <alignment horizontal="left" vertical="center" wrapText="1"/>
      <protection locked="0"/>
    </xf>
    <xf numFmtId="10" fontId="25" fillId="15" borderId="18" xfId="1" applyNumberFormat="1" applyFont="1" applyFill="1" applyBorder="1" applyAlignment="1" applyProtection="1">
      <alignment horizontal="left" vertical="center" wrapText="1"/>
      <protection locked="0"/>
    </xf>
    <xf numFmtId="44" fontId="25" fillId="15" borderId="19" xfId="0" applyNumberFormat="1" applyFont="1" applyFill="1" applyBorder="1" applyAlignment="1" applyProtection="1">
      <alignment horizontal="left" vertical="center" wrapText="1"/>
      <protection locked="0"/>
    </xf>
    <xf numFmtId="10" fontId="0" fillId="15" borderId="39" xfId="0" applyNumberFormat="1" applyFill="1" applyBorder="1" applyAlignment="1">
      <alignment horizontal="left" vertical="center" wrapText="1"/>
    </xf>
    <xf numFmtId="171" fontId="0" fillId="15" borderId="39" xfId="0" applyNumberFormat="1" applyFill="1" applyBorder="1" applyAlignment="1">
      <alignment horizontal="left" vertical="center" wrapText="1"/>
    </xf>
    <xf numFmtId="6" fontId="0" fillId="15" borderId="18" xfId="0" applyNumberFormat="1" applyFill="1" applyBorder="1" applyAlignment="1" applyProtection="1">
      <alignment horizontal="left" vertical="center" wrapText="1"/>
      <protection locked="0"/>
    </xf>
    <xf numFmtId="170" fontId="12" fillId="15" borderId="39" xfId="0" applyNumberFormat="1" applyFont="1" applyFill="1" applyBorder="1" applyAlignment="1">
      <alignment horizontal="left" vertical="center" wrapText="1"/>
    </xf>
    <xf numFmtId="6" fontId="0" fillId="15" borderId="19" xfId="0" applyNumberFormat="1" applyFill="1" applyBorder="1" applyAlignment="1" applyProtection="1">
      <alignment horizontal="left" vertical="center" wrapText="1"/>
      <protection locked="0"/>
    </xf>
    <xf numFmtId="44" fontId="0" fillId="15" borderId="18" xfId="0" applyNumberFormat="1" applyFill="1" applyBorder="1" applyAlignment="1">
      <alignment horizontal="left" vertical="center" wrapText="1"/>
    </xf>
    <xf numFmtId="10" fontId="0" fillId="15" borderId="18" xfId="0" applyNumberFormat="1" applyFill="1" applyBorder="1" applyAlignment="1">
      <alignment horizontal="left" vertical="center" wrapText="1"/>
    </xf>
    <xf numFmtId="44" fontId="0" fillId="15" borderId="40" xfId="0" applyNumberFormat="1" applyFill="1" applyBorder="1" applyAlignment="1">
      <alignment horizontal="left" vertical="center" wrapText="1"/>
    </xf>
    <xf numFmtId="0" fontId="27" fillId="13" borderId="42" xfId="0" applyFont="1" applyFill="1" applyBorder="1" applyAlignment="1">
      <alignment horizontal="left" vertical="center" wrapText="1"/>
    </xf>
    <xf numFmtId="0" fontId="12" fillId="13" borderId="43" xfId="0" applyFont="1" applyFill="1" applyBorder="1" applyAlignment="1">
      <alignment horizontal="left" vertical="center" wrapText="1"/>
    </xf>
    <xf numFmtId="0" fontId="12" fillId="10" borderId="44" xfId="0" applyFont="1" applyFill="1" applyBorder="1" applyAlignment="1">
      <alignment horizontal="left" vertical="center" wrapText="1"/>
    </xf>
    <xf numFmtId="0" fontId="12" fillId="13" borderId="44" xfId="0" applyFont="1" applyFill="1" applyBorder="1" applyAlignment="1">
      <alignment horizontal="left" vertical="center" wrapText="1"/>
    </xf>
    <xf numFmtId="0" fontId="12" fillId="10" borderId="29" xfId="0" applyFont="1" applyFill="1" applyBorder="1" applyAlignment="1">
      <alignment horizontal="left" vertical="center" wrapText="1"/>
    </xf>
    <xf numFmtId="0" fontId="12" fillId="13"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10" borderId="28" xfId="0" applyFont="1" applyFill="1" applyBorder="1" applyAlignment="1">
      <alignment horizontal="left" vertical="center" wrapText="1"/>
    </xf>
    <xf numFmtId="10" fontId="12" fillId="15" borderId="15" xfId="0" applyNumberFormat="1" applyFont="1" applyFill="1" applyBorder="1" applyAlignment="1">
      <alignment horizontal="left" vertical="center" wrapText="1"/>
    </xf>
    <xf numFmtId="10" fontId="25" fillId="15" borderId="61" xfId="0" applyNumberFormat="1" applyFont="1" applyFill="1" applyBorder="1" applyAlignment="1">
      <alignment horizontal="left" vertical="center" wrapText="1"/>
    </xf>
    <xf numFmtId="0" fontId="25" fillId="9" borderId="36" xfId="0" applyFont="1" applyFill="1" applyBorder="1" applyAlignment="1">
      <alignment horizontal="left" vertical="center" wrapText="1"/>
    </xf>
    <xf numFmtId="171" fontId="0" fillId="15" borderId="15" xfId="0" applyNumberFormat="1" applyFill="1" applyBorder="1" applyAlignment="1">
      <alignment horizontal="left" vertical="center" wrapText="1"/>
    </xf>
    <xf numFmtId="10" fontId="12" fillId="15" borderId="17" xfId="0" applyNumberFormat="1" applyFont="1" applyFill="1" applyBorder="1" applyAlignment="1">
      <alignment horizontal="left" vertical="center" wrapText="1"/>
    </xf>
    <xf numFmtId="10" fontId="25" fillId="15" borderId="39" xfId="0" applyNumberFormat="1" applyFont="1" applyFill="1" applyBorder="1" applyAlignment="1">
      <alignment horizontal="left" vertical="center" wrapText="1"/>
    </xf>
    <xf numFmtId="44" fontId="25" fillId="15" borderId="40" xfId="0" applyNumberFormat="1" applyFont="1" applyFill="1" applyBorder="1" applyAlignment="1" applyProtection="1">
      <alignment horizontal="left" vertical="center" wrapText="1"/>
      <protection locked="0"/>
    </xf>
    <xf numFmtId="171" fontId="0" fillId="15" borderId="17" xfId="0" applyNumberFormat="1" applyFill="1" applyBorder="1" applyAlignment="1">
      <alignment horizontal="left" vertical="center" wrapText="1"/>
    </xf>
    <xf numFmtId="170" fontId="0" fillId="15" borderId="61" xfId="0" applyNumberFormat="1" applyFill="1" applyBorder="1" applyAlignment="1">
      <alignment horizontal="left" vertical="center" wrapText="1"/>
    </xf>
    <xf numFmtId="170" fontId="0" fillId="15" borderId="39" xfId="0" applyNumberFormat="1" applyFill="1" applyBorder="1" applyAlignment="1">
      <alignment horizontal="left" vertical="center" wrapText="1"/>
    </xf>
    <xf numFmtId="0" fontId="12" fillId="13" borderId="64" xfId="0" applyFont="1" applyFill="1" applyBorder="1" applyAlignment="1">
      <alignment horizontal="left" vertical="center" wrapText="1"/>
    </xf>
    <xf numFmtId="167" fontId="0" fillId="9" borderId="45" xfId="0" applyNumberFormat="1" applyFill="1" applyBorder="1" applyAlignment="1">
      <alignment horizontal="left" vertical="center" wrapText="1"/>
    </xf>
    <xf numFmtId="172" fontId="0" fillId="15" borderId="27" xfId="0" applyNumberFormat="1" applyFill="1" applyBorder="1" applyAlignment="1" applyProtection="1">
      <alignment horizontal="left" vertical="center" wrapText="1"/>
      <protection locked="0"/>
    </xf>
    <xf numFmtId="167" fontId="0" fillId="9" borderId="24" xfId="0" applyNumberFormat="1" applyFill="1" applyBorder="1" applyAlignment="1">
      <alignment horizontal="left" vertical="center" wrapText="1"/>
    </xf>
    <xf numFmtId="167" fontId="0" fillId="9" borderId="25" xfId="0" applyNumberFormat="1" applyFill="1" applyBorder="1" applyAlignment="1">
      <alignment horizontal="left" vertical="center" wrapText="1"/>
    </xf>
    <xf numFmtId="167" fontId="0" fillId="9" borderId="35" xfId="0" applyNumberFormat="1" applyFill="1" applyBorder="1" applyAlignment="1">
      <alignment horizontal="left" vertical="center" wrapText="1"/>
    </xf>
    <xf numFmtId="173" fontId="0" fillId="15" borderId="27" xfId="0" applyNumberFormat="1" applyFill="1" applyBorder="1" applyAlignment="1" applyProtection="1">
      <alignment horizontal="left" vertical="center" wrapText="1"/>
      <protection locked="0"/>
    </xf>
    <xf numFmtId="167" fontId="0" fillId="9" borderId="23" xfId="0" applyNumberFormat="1" applyFill="1" applyBorder="1" applyAlignment="1">
      <alignment horizontal="left" vertical="center" wrapText="1"/>
    </xf>
    <xf numFmtId="172" fontId="0" fillId="15" borderId="20" xfId="0" applyNumberFormat="1" applyFill="1" applyBorder="1" applyAlignment="1" applyProtection="1">
      <alignment horizontal="left" vertical="center" wrapText="1"/>
      <protection locked="0"/>
    </xf>
    <xf numFmtId="0" fontId="0" fillId="15" borderId="65" xfId="0" applyFill="1" applyBorder="1" applyAlignment="1">
      <alignment horizontal="left" vertical="center" wrapText="1"/>
    </xf>
    <xf numFmtId="167" fontId="0" fillId="9" borderId="38" xfId="0" applyNumberFormat="1" applyFill="1" applyBorder="1" applyAlignment="1">
      <alignment horizontal="left" vertical="center" wrapText="1"/>
    </xf>
    <xf numFmtId="168" fontId="0" fillId="15" borderId="1" xfId="0" applyNumberFormat="1" applyFill="1" applyBorder="1" applyAlignment="1" applyProtection="1">
      <alignment horizontal="left" vertical="center" wrapText="1"/>
      <protection locked="0"/>
    </xf>
    <xf numFmtId="167" fontId="0" fillId="9" borderId="1" xfId="0" applyNumberFormat="1" applyFill="1" applyBorder="1" applyAlignment="1">
      <alignment horizontal="left" vertical="center" wrapText="1"/>
    </xf>
    <xf numFmtId="167" fontId="0" fillId="9" borderId="16" xfId="0" applyNumberFormat="1" applyFill="1" applyBorder="1" applyAlignment="1">
      <alignment horizontal="left" vertical="center" wrapText="1"/>
    </xf>
    <xf numFmtId="10" fontId="0" fillId="15" borderId="13" xfId="0" applyNumberFormat="1" applyFill="1" applyBorder="1" applyAlignment="1" applyProtection="1">
      <alignment horizontal="left" vertical="center" wrapText="1"/>
      <protection locked="0"/>
    </xf>
    <xf numFmtId="168" fontId="0" fillId="15" borderId="13" xfId="0" applyNumberFormat="1" applyFill="1" applyBorder="1" applyAlignment="1" applyProtection="1">
      <alignment horizontal="left" vertical="center" wrapText="1"/>
      <protection locked="0"/>
    </xf>
    <xf numFmtId="167" fontId="0" fillId="9" borderId="13" xfId="0" applyNumberFormat="1" applyFill="1" applyBorder="1" applyAlignment="1">
      <alignment horizontal="left" vertical="center" wrapText="1"/>
    </xf>
    <xf numFmtId="170" fontId="0" fillId="15" borderId="13" xfId="0" applyNumberFormat="1" applyFill="1" applyBorder="1" applyAlignment="1" applyProtection="1">
      <alignment horizontal="left" vertical="center" wrapText="1"/>
      <protection locked="0"/>
    </xf>
    <xf numFmtId="44" fontId="0" fillId="15" borderId="13" xfId="15" applyFont="1" applyFill="1" applyBorder="1" applyAlignment="1" applyProtection="1">
      <alignment horizontal="left" vertical="center" wrapText="1"/>
      <protection locked="0"/>
    </xf>
    <xf numFmtId="44" fontId="0" fillId="9" borderId="14" xfId="15" applyFont="1" applyFill="1" applyBorder="1" applyAlignment="1">
      <alignment horizontal="left" vertical="center" wrapText="1"/>
    </xf>
    <xf numFmtId="169" fontId="0" fillId="15" borderId="18" xfId="0" applyNumberFormat="1" applyFill="1" applyBorder="1" applyAlignment="1" applyProtection="1">
      <alignment horizontal="left" vertical="center" wrapText="1"/>
      <protection locked="0"/>
    </xf>
    <xf numFmtId="168" fontId="0" fillId="15" borderId="19" xfId="0" applyNumberFormat="1" applyFill="1" applyBorder="1" applyAlignment="1" applyProtection="1">
      <alignment horizontal="left" vertical="center" wrapText="1"/>
      <protection locked="0"/>
    </xf>
    <xf numFmtId="44" fontId="0" fillId="9" borderId="18" xfId="15" applyFont="1" applyFill="1" applyBorder="1" applyAlignment="1">
      <alignment horizontal="left" vertical="center" wrapText="1"/>
    </xf>
    <xf numFmtId="44" fontId="0" fillId="15" borderId="19" xfId="15" applyFont="1" applyFill="1" applyBorder="1" applyAlignment="1" applyProtection="1">
      <alignment horizontal="left" vertical="center" wrapText="1"/>
      <protection locked="0"/>
    </xf>
    <xf numFmtId="168" fontId="0" fillId="15" borderId="18" xfId="0" applyNumberFormat="1" applyFill="1" applyBorder="1" applyAlignment="1" applyProtection="1">
      <alignment horizontal="left" vertical="center" wrapText="1"/>
      <protection locked="0"/>
    </xf>
    <xf numFmtId="170" fontId="10" fillId="15" borderId="12" xfId="0" applyNumberFormat="1" applyFont="1" applyFill="1" applyBorder="1" applyAlignment="1" applyProtection="1">
      <alignment horizontal="left" vertical="center" wrapText="1"/>
      <protection locked="0"/>
    </xf>
    <xf numFmtId="168" fontId="10" fillId="15" borderId="13" xfId="0" applyNumberFormat="1" applyFont="1" applyFill="1" applyBorder="1" applyAlignment="1" applyProtection="1">
      <alignment horizontal="left" vertical="center" wrapText="1"/>
      <protection locked="0"/>
    </xf>
    <xf numFmtId="167" fontId="10" fillId="9" borderId="13" xfId="0" applyNumberFormat="1" applyFont="1" applyFill="1" applyBorder="1" applyAlignment="1">
      <alignment horizontal="left" vertical="center" wrapText="1"/>
    </xf>
    <xf numFmtId="10" fontId="10" fillId="15" borderId="13" xfId="0" applyNumberFormat="1" applyFont="1" applyFill="1" applyBorder="1" applyAlignment="1" applyProtection="1">
      <alignment horizontal="left" vertical="center" wrapText="1"/>
      <protection locked="0"/>
    </xf>
    <xf numFmtId="167" fontId="10" fillId="9" borderId="14" xfId="0" applyNumberFormat="1" applyFont="1" applyFill="1" applyBorder="1" applyAlignment="1">
      <alignment horizontal="left" vertical="center" wrapText="1"/>
    </xf>
    <xf numFmtId="168" fontId="0" fillId="15" borderId="40" xfId="0" applyNumberFormat="1" applyFill="1" applyBorder="1" applyAlignment="1" applyProtection="1">
      <alignment horizontal="left" vertical="center" wrapText="1"/>
      <protection locked="0"/>
    </xf>
    <xf numFmtId="170" fontId="10" fillId="15" borderId="17" xfId="0" applyNumberFormat="1" applyFont="1" applyFill="1" applyBorder="1" applyAlignment="1" applyProtection="1">
      <alignment horizontal="left" vertical="center" wrapText="1"/>
      <protection locked="0"/>
    </xf>
    <xf numFmtId="167" fontId="10" fillId="9" borderId="18" xfId="0" applyNumberFormat="1" applyFont="1" applyFill="1" applyBorder="1" applyAlignment="1">
      <alignment horizontal="left" vertical="center" wrapText="1"/>
    </xf>
    <xf numFmtId="169" fontId="10" fillId="15" borderId="18" xfId="0" applyNumberFormat="1" applyFont="1" applyFill="1" applyBorder="1" applyAlignment="1" applyProtection="1">
      <alignment horizontal="left" vertical="center" wrapText="1"/>
      <protection locked="0"/>
    </xf>
    <xf numFmtId="170" fontId="10" fillId="15" borderId="18" xfId="0" applyNumberFormat="1" applyFont="1" applyFill="1" applyBorder="1" applyAlignment="1" applyProtection="1">
      <alignment horizontal="left" vertical="center" wrapText="1"/>
      <protection locked="0"/>
    </xf>
    <xf numFmtId="169" fontId="10" fillId="15" borderId="19" xfId="0" applyNumberFormat="1" applyFont="1" applyFill="1" applyBorder="1" applyAlignment="1" applyProtection="1">
      <alignment horizontal="left" vertical="center" wrapText="1"/>
      <protection locked="0"/>
    </xf>
    <xf numFmtId="0" fontId="30" fillId="7" borderId="22" xfId="0" applyFont="1" applyFill="1" applyBorder="1" applyAlignment="1">
      <alignment horizontal="left" vertical="center" wrapText="1"/>
    </xf>
    <xf numFmtId="0" fontId="30" fillId="7" borderId="27" xfId="0" applyFont="1" applyFill="1" applyBorder="1" applyAlignment="1">
      <alignment horizontal="left" vertical="center" wrapText="1"/>
    </xf>
    <xf numFmtId="0" fontId="31" fillId="7" borderId="27" xfId="0" applyFont="1" applyFill="1" applyBorder="1" applyAlignment="1">
      <alignment horizontal="left" vertical="center" wrapText="1"/>
    </xf>
    <xf numFmtId="0" fontId="32" fillId="13" borderId="27" xfId="0" applyFont="1" applyFill="1" applyBorder="1" applyAlignment="1">
      <alignment horizontal="left" vertical="center" wrapText="1"/>
    </xf>
    <xf numFmtId="0" fontId="32" fillId="13" borderId="26" xfId="0" applyFont="1" applyFill="1" applyBorder="1" applyAlignment="1">
      <alignment horizontal="left" vertical="center" wrapText="1"/>
    </xf>
    <xf numFmtId="0" fontId="33" fillId="15" borderId="42" xfId="0" applyFont="1" applyFill="1" applyBorder="1" applyAlignment="1">
      <alignment horizontal="left" vertical="center" wrapText="1"/>
    </xf>
    <xf numFmtId="44" fontId="0" fillId="15" borderId="42" xfId="0" applyNumberFormat="1" applyFill="1" applyBorder="1" applyAlignment="1">
      <alignment horizontal="left" vertical="center" wrapText="1"/>
    </xf>
    <xf numFmtId="44" fontId="0" fillId="15" borderId="42" xfId="0" applyNumberFormat="1" applyFill="1" applyBorder="1" applyAlignment="1" applyProtection="1">
      <alignment horizontal="left" vertical="center" wrapText="1"/>
      <protection locked="0"/>
    </xf>
    <xf numFmtId="0" fontId="33" fillId="15" borderId="56" xfId="0" applyFont="1" applyFill="1" applyBorder="1" applyAlignment="1">
      <alignment horizontal="left" vertical="center" wrapText="1"/>
    </xf>
    <xf numFmtId="44" fontId="0" fillId="15" borderId="56" xfId="0" applyNumberFormat="1" applyFill="1" applyBorder="1" applyAlignment="1">
      <alignment horizontal="left" vertical="center" wrapText="1"/>
    </xf>
    <xf numFmtId="44" fontId="0" fillId="15" borderId="56" xfId="0" applyNumberFormat="1" applyFill="1" applyBorder="1" applyAlignment="1" applyProtection="1">
      <alignment horizontal="left" vertical="center" wrapText="1"/>
      <protection locked="0"/>
    </xf>
    <xf numFmtId="0" fontId="33" fillId="15" borderId="46" xfId="0" applyFont="1" applyFill="1" applyBorder="1" applyAlignment="1">
      <alignment horizontal="left" vertical="center" wrapText="1"/>
    </xf>
    <xf numFmtId="44" fontId="0" fillId="15" borderId="62" xfId="0" applyNumberFormat="1" applyFill="1" applyBorder="1" applyAlignment="1" applyProtection="1">
      <alignment horizontal="left" vertical="center" wrapText="1"/>
      <protection locked="0"/>
    </xf>
    <xf numFmtId="44" fontId="0" fillId="15" borderId="46" xfId="0" applyNumberFormat="1" applyFill="1" applyBorder="1" applyAlignment="1">
      <alignment horizontal="left" vertical="center" wrapText="1"/>
    </xf>
    <xf numFmtId="44" fontId="0" fillId="15" borderId="46" xfId="0" applyNumberFormat="1" applyFill="1" applyBorder="1" applyAlignment="1" applyProtection="1">
      <alignment horizontal="left" vertical="center" wrapText="1"/>
      <protection locked="0"/>
    </xf>
    <xf numFmtId="44" fontId="0" fillId="15" borderId="42" xfId="1" applyNumberFormat="1" applyFont="1" applyFill="1" applyBorder="1" applyAlignment="1" applyProtection="1">
      <alignment horizontal="left" vertical="center" wrapText="1"/>
      <protection locked="0"/>
    </xf>
    <xf numFmtId="44" fontId="0" fillId="15" borderId="56" xfId="1" applyNumberFormat="1" applyFont="1" applyFill="1" applyBorder="1" applyAlignment="1" applyProtection="1">
      <alignment horizontal="left" vertical="center" wrapText="1"/>
      <protection locked="0"/>
    </xf>
    <xf numFmtId="44" fontId="0" fillId="15" borderId="46" xfId="1" applyNumberFormat="1" applyFont="1" applyFill="1" applyBorder="1" applyAlignment="1" applyProtection="1">
      <alignment horizontal="left" vertical="center" wrapText="1"/>
      <protection locked="0"/>
    </xf>
    <xf numFmtId="168" fontId="0" fillId="15" borderId="42" xfId="0" applyNumberFormat="1" applyFill="1" applyBorder="1" applyAlignment="1" applyProtection="1">
      <alignment horizontal="left" vertical="center" wrapText="1"/>
      <protection locked="0"/>
    </xf>
    <xf numFmtId="168" fontId="0" fillId="15" borderId="56" xfId="0" applyNumberFormat="1" applyFill="1" applyBorder="1" applyAlignment="1" applyProtection="1">
      <alignment horizontal="left" vertical="center" wrapText="1"/>
      <protection locked="0"/>
    </xf>
    <xf numFmtId="168" fontId="0" fillId="15" borderId="46" xfId="0" applyNumberFormat="1" applyFill="1" applyBorder="1" applyAlignment="1" applyProtection="1">
      <alignment horizontal="left" vertical="center" wrapText="1"/>
      <protection locked="0"/>
    </xf>
    <xf numFmtId="0" fontId="26" fillId="0" borderId="0" xfId="0" applyFont="1" applyAlignment="1">
      <alignment vertical="center" wrapText="1"/>
    </xf>
    <xf numFmtId="0" fontId="20" fillId="0" borderId="0" xfId="0" applyFont="1" applyAlignment="1">
      <alignment horizontal="left" vertical="center" wrapText="1"/>
    </xf>
    <xf numFmtId="9" fontId="0" fillId="0" borderId="0" xfId="1" applyFont="1" applyBorder="1" applyAlignment="1">
      <alignment horizontal="center" vertical="center"/>
    </xf>
    <xf numFmtId="169" fontId="12" fillId="0" borderId="8" xfId="0" applyNumberFormat="1" applyFont="1" applyBorder="1" applyAlignment="1">
      <alignment horizontal="center" vertical="center"/>
    </xf>
    <xf numFmtId="0" fontId="37" fillId="0" borderId="0" xfId="16" applyFont="1" applyAlignment="1">
      <alignment horizontal="center" vertical="center" wrapText="1"/>
    </xf>
    <xf numFmtId="0" fontId="38" fillId="0" borderId="0" xfId="0" applyFont="1" applyAlignment="1">
      <alignment horizontal="center" vertical="center" wrapText="1"/>
    </xf>
    <xf numFmtId="168" fontId="25" fillId="12" borderId="1" xfId="0" applyNumberFormat="1" applyFont="1" applyFill="1" applyBorder="1" applyAlignment="1">
      <alignment horizontal="center" vertical="center"/>
    </xf>
    <xf numFmtId="0" fontId="39" fillId="0" borderId="0" xfId="0" applyFont="1"/>
    <xf numFmtId="0" fontId="25" fillId="3" borderId="15" xfId="0" applyFont="1" applyFill="1" applyBorder="1" applyAlignment="1">
      <alignment wrapText="1"/>
    </xf>
    <xf numFmtId="0" fontId="0" fillId="3" borderId="15" xfId="0" applyFill="1" applyBorder="1" applyAlignment="1">
      <alignment wrapText="1"/>
    </xf>
    <xf numFmtId="9" fontId="25" fillId="12" borderId="1" xfId="0" applyNumberFormat="1" applyFont="1" applyFill="1" applyBorder="1" applyAlignment="1">
      <alignment horizontal="center" vertical="center"/>
    </xf>
    <xf numFmtId="175" fontId="12" fillId="0" borderId="9" xfId="0" applyNumberFormat="1" applyFont="1" applyBorder="1" applyAlignment="1">
      <alignment vertical="center"/>
    </xf>
    <xf numFmtId="0" fontId="0" fillId="3" borderId="51" xfId="0" applyFill="1" applyBorder="1" applyAlignment="1">
      <alignment wrapText="1"/>
    </xf>
    <xf numFmtId="168" fontId="0" fillId="0" borderId="31" xfId="0" applyNumberFormat="1" applyBorder="1" applyAlignment="1">
      <alignment horizontal="center" vertical="center"/>
    </xf>
    <xf numFmtId="168" fontId="0" fillId="0" borderId="50" xfId="0" applyNumberFormat="1" applyBorder="1" applyAlignment="1">
      <alignment horizontal="center" vertical="center"/>
    </xf>
    <xf numFmtId="0" fontId="12" fillId="3" borderId="23" xfId="0" applyFont="1" applyFill="1" applyBorder="1" applyAlignment="1">
      <alignment horizontal="center" vertical="center"/>
    </xf>
    <xf numFmtId="168" fontId="12" fillId="0" borderId="21" xfId="0" applyNumberFormat="1" applyFont="1" applyBorder="1" applyAlignment="1">
      <alignment horizontal="center" vertical="center"/>
    </xf>
    <xf numFmtId="168" fontId="12" fillId="0" borderId="22" xfId="0" applyNumberFormat="1" applyFont="1" applyBorder="1" applyAlignment="1">
      <alignment horizontal="center" vertical="center"/>
    </xf>
    <xf numFmtId="0" fontId="0" fillId="0" borderId="0" xfId="0" applyAlignment="1">
      <alignment vertical="top"/>
    </xf>
    <xf numFmtId="0" fontId="16" fillId="0" borderId="0" xfId="0" applyFont="1" applyAlignment="1">
      <alignment horizontal="left"/>
    </xf>
    <xf numFmtId="0" fontId="0" fillId="3" borderId="47" xfId="0" applyFill="1" applyBorder="1" applyAlignment="1">
      <alignment horizontal="left" vertical="center"/>
    </xf>
    <xf numFmtId="168" fontId="0" fillId="0" borderId="1" xfId="0" applyNumberFormat="1" applyBorder="1" applyAlignment="1">
      <alignment horizontal="center" vertical="center"/>
    </xf>
    <xf numFmtId="167" fontId="0" fillId="0" borderId="1" xfId="1" applyNumberFormat="1" applyFont="1" applyBorder="1" applyAlignment="1">
      <alignment horizontal="center" vertical="center"/>
    </xf>
    <xf numFmtId="0" fontId="17" fillId="3" borderId="32" xfId="0" applyFont="1" applyFill="1" applyBorder="1" applyAlignment="1">
      <alignment horizontal="left" vertical="center"/>
    </xf>
    <xf numFmtId="0" fontId="0" fillId="0" borderId="4" xfId="0" applyBorder="1"/>
    <xf numFmtId="168" fontId="0" fillId="0" borderId="6" xfId="0" applyNumberFormat="1" applyBorder="1"/>
    <xf numFmtId="167" fontId="0" fillId="0" borderId="8" xfId="1" applyNumberFormat="1" applyFont="1" applyBorder="1"/>
    <xf numFmtId="167" fontId="0" fillId="0" borderId="9" xfId="1" applyNumberFormat="1" applyFont="1" applyBorder="1"/>
    <xf numFmtId="0" fontId="12" fillId="12" borderId="1" xfId="0" applyFont="1" applyFill="1" applyBorder="1" applyAlignment="1">
      <alignment horizontal="center" vertical="center" wrapText="1"/>
    </xf>
    <xf numFmtId="0" fontId="25" fillId="12" borderId="13" xfId="0" applyFont="1" applyFill="1" applyBorder="1" applyAlignment="1" applyProtection="1">
      <alignment horizontal="center" vertical="center" wrapText="1"/>
      <protection locked="0"/>
    </xf>
    <xf numFmtId="0" fontId="25" fillId="12" borderId="14" xfId="0" applyFont="1" applyFill="1" applyBorder="1" applyAlignment="1" applyProtection="1">
      <alignment horizontal="center" vertical="center" wrapText="1"/>
      <protection locked="0"/>
    </xf>
    <xf numFmtId="0" fontId="25" fillId="12" borderId="1" xfId="0" applyFont="1" applyFill="1" applyBorder="1" applyAlignment="1" applyProtection="1">
      <alignment horizontal="center" vertical="center" wrapText="1"/>
      <protection locked="0"/>
    </xf>
    <xf numFmtId="0" fontId="25" fillId="12" borderId="16" xfId="0" applyFont="1" applyFill="1" applyBorder="1" applyAlignment="1" applyProtection="1">
      <alignment horizontal="center" vertical="center" wrapText="1"/>
      <protection locked="0"/>
    </xf>
    <xf numFmtId="168" fontId="0" fillId="12" borderId="1" xfId="15" applyNumberFormat="1" applyFont="1" applyFill="1" applyBorder="1" applyAlignment="1" applyProtection="1">
      <alignment horizontal="center" vertical="center"/>
      <protection locked="0"/>
    </xf>
    <xf numFmtId="0" fontId="0" fillId="12" borderId="1" xfId="0"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9" fontId="0" fillId="0" borderId="1" xfId="0" applyNumberFormat="1" applyBorder="1" applyAlignment="1" applyProtection="1">
      <alignment horizontal="center" vertical="center"/>
      <protection locked="0"/>
    </xf>
    <xf numFmtId="9" fontId="0" fillId="0" borderId="1" xfId="1" applyFont="1" applyBorder="1" applyAlignment="1" applyProtection="1">
      <alignment horizontal="center" vertical="center"/>
      <protection locked="0"/>
    </xf>
    <xf numFmtId="0" fontId="0" fillId="0" borderId="1" xfId="0" applyBorder="1" applyProtection="1">
      <protection locked="0"/>
    </xf>
    <xf numFmtId="0" fontId="0" fillId="0" borderId="30" xfId="0" applyBorder="1" applyAlignment="1">
      <alignment horizontal="center" vertical="center"/>
    </xf>
    <xf numFmtId="168" fontId="0" fillId="0" borderId="44" xfId="0" applyNumberFormat="1" applyBorder="1" applyAlignment="1">
      <alignment horizontal="center" vertical="center"/>
    </xf>
    <xf numFmtId="0" fontId="0" fillId="0" borderId="30" xfId="0" applyBorder="1" applyAlignment="1" applyProtection="1">
      <alignment horizontal="center" vertical="center"/>
      <protection locked="0"/>
    </xf>
    <xf numFmtId="0" fontId="0" fillId="0" borderId="0" xfId="0" applyProtection="1">
      <protection locked="0"/>
    </xf>
    <xf numFmtId="168" fontId="0" fillId="0" borderId="67" xfId="0" applyNumberFormat="1" applyBorder="1" applyAlignment="1">
      <alignment horizontal="center" vertical="center"/>
    </xf>
    <xf numFmtId="0" fontId="0" fillId="3" borderId="1" xfId="0" applyFill="1" applyBorder="1" applyAlignment="1">
      <alignment horizontal="left" vertical="center"/>
    </xf>
    <xf numFmtId="168" fontId="0" fillId="0" borderId="30" xfId="0" applyNumberFormat="1" applyBorder="1" applyAlignment="1">
      <alignment horizontal="center" vertical="center"/>
    </xf>
    <xf numFmtId="0" fontId="0" fillId="0" borderId="59" xfId="0" applyBorder="1" applyAlignment="1">
      <alignment horizontal="center" vertical="center"/>
    </xf>
    <xf numFmtId="168" fontId="0" fillId="0" borderId="59" xfId="0" applyNumberFormat="1" applyBorder="1" applyAlignment="1">
      <alignment horizontal="center" vertical="center"/>
    </xf>
    <xf numFmtId="0" fontId="0" fillId="0" borderId="59" xfId="0" applyBorder="1" applyAlignment="1" applyProtection="1">
      <alignment horizontal="center" vertical="center"/>
      <protection locked="0"/>
    </xf>
    <xf numFmtId="168" fontId="0" fillId="0" borderId="68" xfId="0" applyNumberFormat="1" applyBorder="1" applyAlignment="1">
      <alignment horizontal="center" vertical="center"/>
    </xf>
    <xf numFmtId="9" fontId="0" fillId="0" borderId="67" xfId="1" applyFont="1" applyBorder="1" applyAlignment="1">
      <alignment horizontal="center" vertical="center"/>
    </xf>
    <xf numFmtId="0" fontId="0" fillId="0" borderId="67" xfId="0" applyBorder="1" applyAlignment="1" applyProtection="1">
      <alignment horizontal="center" vertical="center"/>
      <protection locked="0"/>
    </xf>
    <xf numFmtId="9" fontId="0" fillId="0" borderId="64" xfId="1" applyFont="1" applyBorder="1" applyAlignment="1">
      <alignment horizontal="center" vertical="center"/>
    </xf>
    <xf numFmtId="0" fontId="0" fillId="0" borderId="67" xfId="0" applyBorder="1" applyAlignment="1">
      <alignment horizontal="center" vertical="center"/>
    </xf>
    <xf numFmtId="9" fontId="0" fillId="0" borderId="44" xfId="1" applyFont="1" applyBorder="1" applyAlignment="1">
      <alignment horizontal="center" vertical="center"/>
    </xf>
    <xf numFmtId="0" fontId="12" fillId="3" borderId="30" xfId="0" applyFont="1" applyFill="1" applyBorder="1" applyAlignment="1">
      <alignment horizontal="center" vertical="center"/>
    </xf>
    <xf numFmtId="0" fontId="12" fillId="3" borderId="44" xfId="0" applyFont="1" applyFill="1" applyBorder="1" applyAlignment="1">
      <alignment horizontal="center" vertical="center"/>
    </xf>
    <xf numFmtId="0" fontId="0" fillId="3" borderId="36" xfId="0" applyFill="1" applyBorder="1" applyAlignment="1">
      <alignment horizontal="left" vertical="center"/>
    </xf>
    <xf numFmtId="0" fontId="0" fillId="0" borderId="44" xfId="0" applyBorder="1" applyAlignment="1" applyProtection="1">
      <alignment horizontal="center" vertical="center"/>
      <protection locked="0"/>
    </xf>
    <xf numFmtId="0" fontId="0" fillId="0" borderId="1" xfId="0" applyBorder="1"/>
    <xf numFmtId="169" fontId="0" fillId="0" borderId="11" xfId="0" applyNumberFormat="1" applyBorder="1" applyAlignment="1">
      <alignment horizontal="center" vertical="center"/>
    </xf>
    <xf numFmtId="168" fontId="25" fillId="0" borderId="50" xfId="0" applyNumberFormat="1" applyFont="1" applyBorder="1" applyAlignment="1">
      <alignment horizontal="center" vertical="center"/>
    </xf>
    <xf numFmtId="166" fontId="0" fillId="0" borderId="45" xfId="0" applyNumberFormat="1" applyBorder="1" applyAlignment="1">
      <alignment horizontal="center" vertical="center"/>
    </xf>
    <xf numFmtId="166" fontId="0" fillId="0" borderId="53" xfId="0" applyNumberFormat="1" applyBorder="1" applyAlignment="1">
      <alignment horizontal="center" vertical="center"/>
    </xf>
    <xf numFmtId="169" fontId="0" fillId="0" borderId="72" xfId="0" applyNumberFormat="1" applyBorder="1" applyAlignment="1">
      <alignment horizontal="center" vertical="center"/>
    </xf>
    <xf numFmtId="9" fontId="19" fillId="0" borderId="53" xfId="1" applyFont="1" applyBorder="1" applyAlignment="1">
      <alignment horizontal="center" vertical="center"/>
    </xf>
    <xf numFmtId="0" fontId="25" fillId="12" borderId="37" xfId="0" applyFont="1" applyFill="1" applyBorder="1" applyAlignment="1" applyProtection="1">
      <alignment horizontal="center" vertical="center" wrapText="1"/>
      <protection locked="0"/>
    </xf>
    <xf numFmtId="0" fontId="25" fillId="12" borderId="61" xfId="0" applyFont="1" applyFill="1" applyBorder="1" applyAlignment="1" applyProtection="1">
      <alignment horizontal="center" vertical="center" wrapText="1"/>
      <protection locked="0"/>
    </xf>
    <xf numFmtId="168" fontId="25" fillId="0" borderId="68" xfId="0" applyNumberFormat="1" applyFont="1" applyBorder="1" applyAlignment="1">
      <alignment horizontal="center" vertical="center"/>
    </xf>
    <xf numFmtId="166" fontId="0" fillId="0" borderId="67" xfId="0" applyNumberFormat="1" applyBorder="1" applyAlignment="1">
      <alignment horizontal="center" vertical="center"/>
    </xf>
    <xf numFmtId="166" fontId="0" fillId="0" borderId="8" xfId="0" applyNumberFormat="1" applyBorder="1" applyAlignment="1">
      <alignment horizontal="center" vertical="center"/>
    </xf>
    <xf numFmtId="169" fontId="12" fillId="0" borderId="41" xfId="15" applyNumberFormat="1" applyFont="1" applyBorder="1" applyAlignment="1">
      <alignment horizontal="center" vertical="center"/>
    </xf>
    <xf numFmtId="169" fontId="12" fillId="0" borderId="11" xfId="15" applyNumberFormat="1" applyFont="1" applyBorder="1" applyAlignment="1">
      <alignment horizontal="center" vertical="center"/>
    </xf>
    <xf numFmtId="0" fontId="0" fillId="17" borderId="1" xfId="0" applyFill="1" applyBorder="1" applyAlignment="1" applyProtection="1">
      <alignment horizontal="center" vertical="center" wrapText="1"/>
      <protection locked="0"/>
    </xf>
    <xf numFmtId="166" fontId="0" fillId="0" borderId="1" xfId="0" applyNumberFormat="1" applyBorder="1" applyAlignment="1">
      <alignment horizontal="center" vertical="center"/>
    </xf>
    <xf numFmtId="0" fontId="12" fillId="3" borderId="69" xfId="0" applyFont="1" applyFill="1" applyBorder="1" applyAlignment="1">
      <alignment horizontal="left" vertical="center"/>
    </xf>
    <xf numFmtId="169" fontId="12" fillId="0" borderId="72" xfId="15" applyNumberFormat="1" applyFont="1" applyBorder="1" applyAlignment="1">
      <alignment horizontal="center" vertical="center"/>
    </xf>
    <xf numFmtId="166" fontId="0" fillId="0" borderId="18" xfId="0" applyNumberFormat="1" applyBorder="1" applyAlignment="1">
      <alignment horizontal="center" vertical="center"/>
    </xf>
    <xf numFmtId="0" fontId="35" fillId="11" borderId="73" xfId="0" applyFont="1" applyFill="1" applyBorder="1" applyAlignment="1">
      <alignment horizontal="center" vertical="center"/>
    </xf>
    <xf numFmtId="0" fontId="35" fillId="11" borderId="74" xfId="0" applyFont="1" applyFill="1" applyBorder="1" applyAlignment="1">
      <alignment horizontal="center" vertical="center"/>
    </xf>
    <xf numFmtId="9" fontId="0" fillId="0" borderId="36" xfId="1" applyFont="1" applyFill="1" applyBorder="1" applyAlignment="1">
      <alignment horizontal="center" vertical="center"/>
    </xf>
    <xf numFmtId="166" fontId="0" fillId="0" borderId="41" xfId="1" applyNumberFormat="1" applyFont="1" applyFill="1" applyBorder="1" applyAlignment="1">
      <alignment horizontal="center" vertical="center"/>
    </xf>
    <xf numFmtId="166" fontId="0" fillId="0" borderId="0" xfId="1" applyNumberFormat="1" applyFont="1" applyFill="1" applyBorder="1" applyAlignment="1">
      <alignment horizontal="center" vertical="center"/>
    </xf>
    <xf numFmtId="166" fontId="0" fillId="0" borderId="72" xfId="1" applyNumberFormat="1" applyFont="1" applyFill="1" applyBorder="1" applyAlignment="1">
      <alignment horizontal="center" vertical="center"/>
    </xf>
    <xf numFmtId="9" fontId="35" fillId="11" borderId="36" xfId="1" applyFont="1" applyFill="1" applyBorder="1" applyAlignment="1">
      <alignment horizontal="center" vertical="center"/>
    </xf>
    <xf numFmtId="9" fontId="35" fillId="11" borderId="57" xfId="1" applyFont="1" applyFill="1" applyBorder="1" applyAlignment="1">
      <alignment horizontal="center" vertical="center"/>
    </xf>
    <xf numFmtId="167" fontId="0" fillId="0" borderId="41" xfId="1" applyNumberFormat="1" applyFont="1" applyFill="1" applyBorder="1" applyAlignment="1">
      <alignment horizontal="center" vertical="center"/>
    </xf>
    <xf numFmtId="167" fontId="0" fillId="0" borderId="0" xfId="1" applyNumberFormat="1" applyFont="1" applyFill="1" applyBorder="1" applyAlignment="1">
      <alignment horizontal="center" vertical="center"/>
    </xf>
    <xf numFmtId="167" fontId="0" fillId="0" borderId="72" xfId="1" applyNumberFormat="1" applyFont="1" applyFill="1" applyBorder="1" applyAlignment="1">
      <alignment horizontal="center" vertical="center"/>
    </xf>
    <xf numFmtId="9" fontId="35" fillId="11" borderId="66" xfId="1" applyFont="1" applyFill="1" applyBorder="1" applyAlignment="1">
      <alignment horizontal="center" vertical="center"/>
    </xf>
    <xf numFmtId="0" fontId="25" fillId="12" borderId="30" xfId="0" applyFont="1" applyFill="1" applyBorder="1" applyAlignment="1" applyProtection="1">
      <alignment horizontal="center" vertical="center" wrapText="1"/>
      <protection locked="0"/>
    </xf>
    <xf numFmtId="0" fontId="35" fillId="11" borderId="36" xfId="0" applyFont="1" applyFill="1" applyBorder="1" applyAlignment="1">
      <alignment horizontal="center" vertical="center"/>
    </xf>
    <xf numFmtId="0" fontId="35" fillId="11" borderId="61" xfId="0" applyFont="1" applyFill="1" applyBorder="1" applyAlignment="1">
      <alignment horizontal="center" vertical="center"/>
    </xf>
    <xf numFmtId="0" fontId="16" fillId="0" borderId="30" xfId="0" applyFont="1" applyBorder="1"/>
    <xf numFmtId="0" fontId="0" fillId="12" borderId="30" xfId="0" applyFill="1" applyBorder="1" applyAlignment="1" applyProtection="1">
      <alignment horizontal="center" vertical="center"/>
      <protection locked="0"/>
    </xf>
    <xf numFmtId="0" fontId="16" fillId="0" borderId="23" xfId="0" applyFont="1" applyBorder="1" applyAlignment="1">
      <alignment horizontal="center" vertical="center"/>
    </xf>
    <xf numFmtId="0" fontId="36" fillId="0" borderId="0" xfId="16" applyFill="1" applyBorder="1" applyAlignment="1">
      <alignment horizontal="left" vertical="center" wrapText="1"/>
    </xf>
    <xf numFmtId="0" fontId="0" fillId="0" borderId="59" xfId="0" applyBorder="1" applyAlignment="1">
      <alignment vertical="center" wrapText="1"/>
    </xf>
    <xf numFmtId="0" fontId="36" fillId="0" borderId="0" xfId="16" applyBorder="1" applyAlignment="1">
      <alignment vertical="top"/>
    </xf>
    <xf numFmtId="0" fontId="0" fillId="12" borderId="1" xfId="15" applyNumberFormat="1" applyFont="1" applyFill="1" applyBorder="1" applyAlignment="1" applyProtection="1">
      <alignment horizontal="center" vertical="center"/>
      <protection locked="0"/>
    </xf>
    <xf numFmtId="168" fontId="0" fillId="0" borderId="57" xfId="0" applyNumberFormat="1" applyBorder="1" applyAlignment="1">
      <alignment horizontal="center" vertical="center"/>
    </xf>
    <xf numFmtId="9" fontId="25" fillId="12" borderId="44" xfId="0" applyNumberFormat="1" applyFont="1" applyFill="1" applyBorder="1" applyAlignment="1">
      <alignment horizontal="center" vertical="center"/>
    </xf>
    <xf numFmtId="0" fontId="36" fillId="0" borderId="0" xfId="16" applyAlignment="1">
      <alignment horizontal="left" vertical="center" wrapText="1"/>
    </xf>
    <xf numFmtId="0" fontId="15" fillId="0" borderId="5" xfId="0" applyFont="1" applyBorder="1" applyAlignment="1">
      <alignment horizontal="left" vertical="center" wrapText="1"/>
    </xf>
    <xf numFmtId="0" fontId="40" fillId="0" borderId="5" xfId="0" applyFont="1" applyBorder="1" applyAlignment="1">
      <alignment horizontal="left" vertical="center" wrapText="1"/>
    </xf>
    <xf numFmtId="0" fontId="41" fillId="0" borderId="0" xfId="0" applyFont="1" applyAlignment="1">
      <alignment horizontal="left" vertical="center" indent="5" readingOrder="1"/>
    </xf>
    <xf numFmtId="0" fontId="43" fillId="0" borderId="0" xfId="0" applyFont="1" applyAlignment="1">
      <alignment horizontal="right" vertical="top"/>
    </xf>
    <xf numFmtId="0" fontId="18" fillId="0" borderId="0" xfId="0" applyFont="1" applyAlignment="1">
      <alignment horizontal="left" vertical="center"/>
    </xf>
    <xf numFmtId="178" fontId="0" fillId="0" borderId="1" xfId="0" applyNumberFormat="1" applyBorder="1" applyAlignment="1">
      <alignment horizontal="center" vertical="center"/>
    </xf>
    <xf numFmtId="10" fontId="0" fillId="0" borderId="1" xfId="0" applyNumberFormat="1" applyBorder="1" applyAlignment="1" applyProtection="1">
      <alignment horizontal="center" vertical="center"/>
      <protection locked="0"/>
    </xf>
    <xf numFmtId="170" fontId="0" fillId="0" borderId="1" xfId="1" applyNumberFormat="1" applyFont="1" applyBorder="1" applyAlignment="1">
      <alignment horizontal="center" vertical="center"/>
    </xf>
    <xf numFmtId="168" fontId="0" fillId="8" borderId="0" xfId="0" applyNumberFormat="1" applyFill="1"/>
    <xf numFmtId="179" fontId="10" fillId="0" borderId="1" xfId="0" applyNumberFormat="1" applyFont="1" applyBorder="1" applyAlignment="1">
      <alignment horizontal="center" vertical="center"/>
    </xf>
    <xf numFmtId="179" fontId="10" fillId="0" borderId="1" xfId="0" applyNumberFormat="1" applyFont="1" applyBorder="1" applyAlignment="1" applyProtection="1">
      <alignment horizontal="center" vertical="center"/>
      <protection locked="0"/>
    </xf>
    <xf numFmtId="179" fontId="10" fillId="0" borderId="0" xfId="0" applyNumberFormat="1" applyFont="1" applyAlignment="1">
      <alignment horizontal="center" vertical="center"/>
    </xf>
    <xf numFmtId="179" fontId="10" fillId="0" borderId="0" xfId="0" applyNumberFormat="1" applyFont="1"/>
    <xf numFmtId="167" fontId="0" fillId="0" borderId="1" xfId="0" applyNumberFormat="1" applyBorder="1" applyAlignment="1" applyProtection="1">
      <alignment horizontal="center" vertical="center"/>
      <protection locked="0"/>
    </xf>
    <xf numFmtId="165" fontId="0" fillId="0" borderId="1" xfId="0" applyNumberFormat="1" applyBorder="1" applyAlignment="1">
      <alignment horizontal="center" vertical="center"/>
    </xf>
    <xf numFmtId="10" fontId="0" fillId="0" borderId="1" xfId="0" applyNumberFormat="1" applyBorder="1" applyAlignment="1">
      <alignment horizontal="center" vertical="center"/>
    </xf>
    <xf numFmtId="9" fontId="25" fillId="0" borderId="44" xfId="1" applyFont="1" applyBorder="1" applyAlignment="1">
      <alignment horizontal="center" vertical="center"/>
    </xf>
    <xf numFmtId="176" fontId="45" fillId="0" borderId="0" xfId="0" applyNumberFormat="1" applyFont="1" applyAlignment="1">
      <alignment horizontal="left"/>
    </xf>
    <xf numFmtId="177" fontId="45" fillId="0" borderId="0" xfId="0" applyNumberFormat="1" applyFont="1" applyAlignment="1">
      <alignment horizontal="left"/>
    </xf>
    <xf numFmtId="168" fontId="2" fillId="0" borderId="30" xfId="0" applyNumberFormat="1" applyFont="1" applyBorder="1" applyAlignment="1">
      <alignment horizontal="center" vertical="center"/>
    </xf>
    <xf numFmtId="168" fontId="2" fillId="0" borderId="68" xfId="0" applyNumberFormat="1" applyFont="1" applyBorder="1" applyAlignment="1">
      <alignment horizontal="center" vertical="center"/>
    </xf>
    <xf numFmtId="168" fontId="2" fillId="0" borderId="50" xfId="0" applyNumberFormat="1" applyFont="1" applyBorder="1" applyAlignment="1">
      <alignment horizontal="center" vertical="center"/>
    </xf>
    <xf numFmtId="168" fontId="2" fillId="0" borderId="1" xfId="0" applyNumberFormat="1" applyFont="1" applyBorder="1"/>
    <xf numFmtId="168" fontId="25" fillId="12" borderId="1" xfId="0" applyNumberFormat="1" applyFont="1" applyFill="1" applyBorder="1" applyAlignment="1" applyProtection="1">
      <alignment horizontal="center" vertical="center"/>
      <protection locked="0"/>
    </xf>
    <xf numFmtId="0" fontId="16" fillId="0" borderId="1" xfId="0" applyFont="1" applyBorder="1" applyAlignment="1">
      <alignment horizontal="center" vertical="center"/>
    </xf>
    <xf numFmtId="0" fontId="16" fillId="0" borderId="28" xfId="0" applyFont="1" applyBorder="1" applyAlignment="1">
      <alignment horizontal="center" vertical="center"/>
    </xf>
    <xf numFmtId="0" fontId="16" fillId="0" borderId="21" xfId="0" applyFont="1" applyBorder="1" applyAlignment="1">
      <alignment horizontal="center" vertical="center"/>
    </xf>
    <xf numFmtId="0" fontId="16" fillId="0" borderId="35" xfId="0" applyFont="1" applyBorder="1" applyAlignment="1">
      <alignment horizontal="center" vertical="center"/>
    </xf>
    <xf numFmtId="0" fontId="16" fillId="0" borderId="22" xfId="0" applyFont="1" applyBorder="1" applyAlignment="1">
      <alignment horizontal="center" vertical="center"/>
    </xf>
    <xf numFmtId="0" fontId="12" fillId="0" borderId="0" xfId="0" applyFont="1" applyAlignment="1">
      <alignment horizontal="center" wrapText="1"/>
    </xf>
    <xf numFmtId="0" fontId="12" fillId="0" borderId="7" xfId="0" applyFont="1" applyBorder="1" applyAlignment="1">
      <alignment horizontal="right" vertical="center" wrapText="1"/>
    </xf>
    <xf numFmtId="0" fontId="12" fillId="0" borderId="8" xfId="0" applyFont="1" applyBorder="1" applyAlignment="1">
      <alignment horizontal="right" vertical="center" wrapText="1"/>
    </xf>
    <xf numFmtId="0" fontId="17" fillId="0" borderId="0" xfId="0" applyFont="1" applyAlignment="1">
      <alignment horizontal="left" vertical="center" wrapText="1"/>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41" fillId="0" borderId="0" xfId="0" applyFont="1" applyAlignment="1">
      <alignment horizontal="left" vertical="top" wrapText="1" readingOrder="1"/>
    </xf>
    <xf numFmtId="0" fontId="44" fillId="0" borderId="0" xfId="0" applyFont="1" applyAlignment="1">
      <alignment horizontal="left" vertical="top" wrapText="1"/>
    </xf>
    <xf numFmtId="0" fontId="12" fillId="0" borderId="0" xfId="0" applyFont="1" applyAlignment="1">
      <alignment horizontal="left" vertical="top" wrapText="1" readingOrder="1"/>
    </xf>
    <xf numFmtId="0" fontId="41" fillId="0" borderId="67" xfId="0" applyFont="1" applyBorder="1" applyAlignment="1">
      <alignment horizontal="left" vertical="top" wrapText="1" readingOrder="1"/>
    </xf>
    <xf numFmtId="0" fontId="0" fillId="0" borderId="0" xfId="0" applyAlignment="1">
      <alignment horizontal="center" vertical="top" wrapText="1"/>
    </xf>
    <xf numFmtId="0" fontId="15" fillId="0" borderId="0" xfId="0" applyFont="1" applyAlignment="1">
      <alignment horizontal="left" vertical="center" wrapText="1"/>
    </xf>
    <xf numFmtId="0" fontId="26" fillId="13" borderId="20" xfId="0" applyFont="1" applyFill="1" applyBorder="1" applyAlignment="1">
      <alignment horizontal="left" vertical="center" wrapText="1"/>
    </xf>
    <xf numFmtId="0" fontId="26" fillId="6" borderId="21" xfId="0" applyFont="1" applyFill="1" applyBorder="1" applyAlignment="1">
      <alignment horizontal="left" vertical="center" wrapText="1"/>
    </xf>
    <xf numFmtId="0" fontId="27" fillId="13" borderId="4" xfId="0" applyFont="1" applyFill="1" applyBorder="1" applyAlignment="1">
      <alignment horizontal="left" vertical="center" wrapText="1"/>
    </xf>
    <xf numFmtId="0" fontId="27" fillId="6" borderId="9" xfId="0" applyFont="1" applyFill="1" applyBorder="1" applyAlignment="1">
      <alignment horizontal="left" vertical="center" wrapText="1"/>
    </xf>
    <xf numFmtId="0" fontId="28" fillId="7" borderId="20" xfId="0" applyFont="1" applyFill="1" applyBorder="1" applyAlignment="1">
      <alignment horizontal="left" vertical="center" wrapText="1"/>
    </xf>
    <xf numFmtId="0" fontId="28" fillId="7" borderId="21" xfId="0" applyFont="1" applyFill="1" applyBorder="1" applyAlignment="1">
      <alignment horizontal="left" vertical="center" wrapText="1"/>
    </xf>
    <xf numFmtId="0" fontId="28" fillId="7" borderId="22" xfId="0" applyFont="1" applyFill="1" applyBorder="1" applyAlignment="1">
      <alignment horizontal="left" vertical="center" wrapText="1"/>
    </xf>
    <xf numFmtId="0" fontId="26" fillId="6" borderId="22" xfId="0" applyFont="1" applyFill="1" applyBorder="1" applyAlignment="1">
      <alignment horizontal="left" vertical="center" wrapText="1"/>
    </xf>
    <xf numFmtId="0" fontId="29" fillId="7" borderId="20" xfId="0" applyFont="1" applyFill="1" applyBorder="1" applyAlignment="1">
      <alignment horizontal="left" vertical="center" wrapText="1"/>
    </xf>
    <xf numFmtId="0" fontId="29" fillId="7" borderId="21" xfId="0" applyFont="1" applyFill="1" applyBorder="1" applyAlignment="1">
      <alignment horizontal="left" vertical="center" wrapText="1"/>
    </xf>
    <xf numFmtId="0" fontId="29" fillId="7" borderId="22" xfId="0" applyFont="1" applyFill="1" applyBorder="1" applyAlignment="1">
      <alignment horizontal="left" vertical="center" wrapText="1"/>
    </xf>
    <xf numFmtId="0" fontId="29" fillId="7" borderId="28" xfId="0" applyFont="1" applyFill="1" applyBorder="1" applyAlignment="1">
      <alignment horizontal="left" vertical="center" wrapText="1"/>
    </xf>
    <xf numFmtId="0" fontId="0" fillId="7" borderId="28" xfId="0" applyFill="1" applyBorder="1" applyAlignment="1">
      <alignment horizontal="left" vertical="center" wrapText="1"/>
    </xf>
    <xf numFmtId="0" fontId="0" fillId="7" borderId="21" xfId="0" applyFill="1" applyBorder="1" applyAlignment="1">
      <alignment horizontal="left" vertical="center" wrapText="1"/>
    </xf>
    <xf numFmtId="0" fontId="27" fillId="13" borderId="23" xfId="0" applyFont="1" applyFill="1" applyBorder="1" applyAlignment="1">
      <alignment horizontal="left" vertical="center" wrapText="1"/>
    </xf>
    <xf numFmtId="0" fontId="27" fillId="6" borderId="24" xfId="0" applyFont="1" applyFill="1" applyBorder="1" applyAlignment="1">
      <alignment horizontal="left" vertical="center" wrapText="1"/>
    </xf>
    <xf numFmtId="0" fontId="27" fillId="6" borderId="25" xfId="0" applyFont="1" applyFill="1" applyBorder="1" applyAlignment="1">
      <alignment horizontal="left" vertical="center" wrapText="1"/>
    </xf>
    <xf numFmtId="0" fontId="27" fillId="13" borderId="32" xfId="0" applyFont="1" applyFill="1" applyBorder="1" applyAlignment="1">
      <alignment horizontal="left" vertical="center" wrapText="1"/>
    </xf>
    <xf numFmtId="0" fontId="27" fillId="6" borderId="33" xfId="0" applyFont="1" applyFill="1" applyBorder="1" applyAlignment="1">
      <alignment horizontal="left" vertical="center" wrapText="1"/>
    </xf>
    <xf numFmtId="0" fontId="27" fillId="6" borderId="34" xfId="0" applyFont="1" applyFill="1" applyBorder="1" applyAlignment="1">
      <alignment horizontal="left" vertical="center" wrapText="1"/>
    </xf>
    <xf numFmtId="0" fontId="27" fillId="6" borderId="54" xfId="0" applyFont="1" applyFill="1" applyBorder="1" applyAlignment="1">
      <alignment horizontal="left" vertical="center" wrapText="1"/>
    </xf>
    <xf numFmtId="0" fontId="27" fillId="13" borderId="35" xfId="0" applyFont="1" applyFill="1" applyBorder="1" applyAlignment="1">
      <alignment horizontal="left" vertical="center" wrapText="1"/>
    </xf>
    <xf numFmtId="0" fontId="12" fillId="13" borderId="21" xfId="0" applyFont="1" applyFill="1" applyBorder="1" applyAlignment="1">
      <alignment horizontal="left" vertical="center" wrapText="1"/>
    </xf>
    <xf numFmtId="0" fontId="12" fillId="6" borderId="21" xfId="0" applyFont="1" applyFill="1" applyBorder="1" applyAlignment="1">
      <alignment horizontal="left" vertical="center" wrapText="1"/>
    </xf>
    <xf numFmtId="0" fontId="12" fillId="6" borderId="22" xfId="0" applyFont="1" applyFill="1" applyBorder="1" applyAlignment="1">
      <alignment horizontal="left" vertical="center" wrapText="1"/>
    </xf>
    <xf numFmtId="0" fontId="0" fillId="7" borderId="26" xfId="0" applyFill="1" applyBorder="1" applyAlignment="1">
      <alignment horizontal="left" vertical="center" wrapText="1"/>
    </xf>
    <xf numFmtId="0" fontId="0" fillId="7" borderId="60" xfId="0" applyFill="1" applyBorder="1" applyAlignment="1">
      <alignment horizontal="left" vertical="center" wrapText="1"/>
    </xf>
    <xf numFmtId="0" fontId="0" fillId="7" borderId="20" xfId="0" applyFill="1" applyBorder="1" applyAlignment="1">
      <alignment horizontal="left" vertical="center" wrapText="1"/>
    </xf>
    <xf numFmtId="0" fontId="0" fillId="7" borderId="22" xfId="0" applyFill="1" applyBorder="1" applyAlignment="1">
      <alignment horizontal="left" vertical="center" wrapText="1"/>
    </xf>
    <xf numFmtId="0" fontId="12" fillId="13" borderId="2" xfId="0" applyFont="1" applyFill="1" applyBorder="1" applyAlignment="1">
      <alignment horizontal="left" vertical="center" wrapText="1"/>
    </xf>
    <xf numFmtId="0" fontId="12" fillId="6" borderId="3" xfId="0" applyFont="1" applyFill="1" applyBorder="1" applyAlignment="1">
      <alignment horizontal="left" vertical="center" wrapText="1"/>
    </xf>
    <xf numFmtId="0" fontId="12" fillId="6" borderId="4" xfId="0" applyFont="1" applyFill="1" applyBorder="1" applyAlignment="1">
      <alignment horizontal="left" vertical="center" wrapText="1"/>
    </xf>
    <xf numFmtId="0" fontId="0" fillId="7" borderId="2" xfId="0" applyFill="1" applyBorder="1" applyAlignment="1">
      <alignment horizontal="left" vertical="center" wrapText="1"/>
    </xf>
    <xf numFmtId="0" fontId="0" fillId="7" borderId="7" xfId="0" applyFill="1" applyBorder="1" applyAlignment="1">
      <alignment horizontal="left" vertical="center" wrapText="1"/>
    </xf>
    <xf numFmtId="0" fontId="29" fillId="7" borderId="23" xfId="0" applyFont="1" applyFill="1" applyBorder="1" applyAlignment="1">
      <alignment horizontal="left" vertical="center" wrapText="1"/>
    </xf>
    <xf numFmtId="0" fontId="29" fillId="7" borderId="24" xfId="0" applyFont="1" applyFill="1" applyBorder="1" applyAlignment="1">
      <alignment horizontal="left" vertical="center" wrapText="1"/>
    </xf>
    <xf numFmtId="0" fontId="29" fillId="7" borderId="25" xfId="0" applyFont="1" applyFill="1" applyBorder="1" applyAlignment="1">
      <alignment horizontal="left" vertical="center" wrapText="1"/>
    </xf>
    <xf numFmtId="0" fontId="12" fillId="13" borderId="23" xfId="0" applyFont="1" applyFill="1" applyBorder="1" applyAlignment="1">
      <alignment horizontal="left" vertical="center" wrapText="1"/>
    </xf>
    <xf numFmtId="0" fontId="12" fillId="6" borderId="24" xfId="0" applyFont="1" applyFill="1" applyBorder="1" applyAlignment="1">
      <alignment horizontal="left" vertical="center" wrapText="1"/>
    </xf>
    <xf numFmtId="0" fontId="12" fillId="6" borderId="25" xfId="0" applyFont="1" applyFill="1" applyBorder="1" applyAlignment="1">
      <alignment horizontal="left" vertical="center" wrapText="1"/>
    </xf>
    <xf numFmtId="0" fontId="12" fillId="13" borderId="3" xfId="0" applyFont="1" applyFill="1" applyBorder="1" applyAlignment="1">
      <alignment horizontal="left" vertical="center" wrapText="1"/>
    </xf>
    <xf numFmtId="0" fontId="12" fillId="13" borderId="20" xfId="0" applyFont="1" applyFill="1" applyBorder="1" applyAlignment="1">
      <alignment horizontal="left" vertical="center" wrapText="1"/>
    </xf>
    <xf numFmtId="0" fontId="12" fillId="13" borderId="32" xfId="0" applyFont="1" applyFill="1" applyBorder="1" applyAlignment="1">
      <alignment horizontal="left" vertical="center" wrapText="1"/>
    </xf>
    <xf numFmtId="0" fontId="12" fillId="6" borderId="33" xfId="0" applyFont="1" applyFill="1" applyBorder="1" applyAlignment="1">
      <alignment horizontal="left" vertical="center" wrapText="1"/>
    </xf>
    <xf numFmtId="0" fontId="12" fillId="6" borderId="34" xfId="0" applyFont="1" applyFill="1" applyBorder="1" applyAlignment="1">
      <alignment horizontal="left" vertical="center" wrapText="1"/>
    </xf>
    <xf numFmtId="0" fontId="12" fillId="13" borderId="63" xfId="0" applyFont="1" applyFill="1" applyBorder="1" applyAlignment="1">
      <alignment horizontal="left" vertical="center" wrapText="1"/>
    </xf>
    <xf numFmtId="0" fontId="30" fillId="7" borderId="20" xfId="0" applyFont="1" applyFill="1" applyBorder="1" applyAlignment="1">
      <alignment horizontal="left" vertical="center" wrapText="1"/>
    </xf>
    <xf numFmtId="0" fontId="30" fillId="7" borderId="21" xfId="0" applyFont="1" applyFill="1" applyBorder="1" applyAlignment="1">
      <alignment horizontal="left" vertical="center" wrapText="1"/>
    </xf>
    <xf numFmtId="0" fontId="30" fillId="7" borderId="22" xfId="0" applyFont="1" applyFill="1" applyBorder="1" applyAlignment="1">
      <alignment horizontal="left" vertical="center" wrapText="1"/>
    </xf>
    <xf numFmtId="0" fontId="31" fillId="7" borderId="20" xfId="0" applyFont="1" applyFill="1" applyBorder="1" applyAlignment="1">
      <alignment horizontal="left" vertical="center" wrapText="1"/>
    </xf>
    <xf numFmtId="0" fontId="31" fillId="7" borderId="21" xfId="0" applyFont="1" applyFill="1" applyBorder="1" applyAlignment="1">
      <alignment horizontal="left" vertical="center" wrapText="1"/>
    </xf>
    <xf numFmtId="0" fontId="31" fillId="7" borderId="22" xfId="0" applyFont="1" applyFill="1" applyBorder="1" applyAlignment="1">
      <alignment horizontal="left" vertical="center" wrapText="1"/>
    </xf>
    <xf numFmtId="0" fontId="12" fillId="13" borderId="35" xfId="0" applyFont="1" applyFill="1" applyBorder="1" applyAlignment="1">
      <alignment horizontal="left" vertical="center" wrapText="1"/>
    </xf>
  </cellXfs>
  <cellStyles count="17">
    <cellStyle name="60% - Accent1 2" xfId="3" xr:uid="{00000000-0005-0000-0000-000000000000}"/>
    <cellStyle name="Comma 2" xfId="4" xr:uid="{00000000-0005-0000-0000-000001000000}"/>
    <cellStyle name="Comma 5 2 2" xfId="13" xr:uid="{00000000-0005-0000-0000-000002000000}"/>
    <cellStyle name="Currency" xfId="15" builtinId="4"/>
    <cellStyle name="Hyperlink" xfId="16" builtinId="8"/>
    <cellStyle name="Hyperlink 2" xfId="5" xr:uid="{00000000-0005-0000-0000-000005000000}"/>
    <cellStyle name="Hyperlink 3" xfId="8" xr:uid="{00000000-0005-0000-0000-000006000000}"/>
    <cellStyle name="Normal" xfId="0" builtinId="0"/>
    <cellStyle name="Normal 2" xfId="10" xr:uid="{00000000-0005-0000-0000-000008000000}"/>
    <cellStyle name="Normal 2 10" xfId="9" xr:uid="{00000000-0005-0000-0000-000009000000}"/>
    <cellStyle name="Normal 2 3 4" xfId="12" xr:uid="{00000000-0005-0000-0000-00000A000000}"/>
    <cellStyle name="Normal 2 3 4 2" xfId="14" xr:uid="{00000000-0005-0000-0000-00000B000000}"/>
    <cellStyle name="Normal 2 6 3" xfId="6" xr:uid="{00000000-0005-0000-0000-00000C000000}"/>
    <cellStyle name="Normal 3" xfId="2" xr:uid="{00000000-0005-0000-0000-00000D000000}"/>
    <cellStyle name="Normal 3 5 2" xfId="7" xr:uid="{00000000-0005-0000-0000-00000E000000}"/>
    <cellStyle name="Normal 4" xfId="11" xr:uid="{00000000-0005-0000-0000-00000F000000}"/>
    <cellStyle name="Percent" xfId="1" builtinId="5"/>
  </cellStyles>
  <dxfs count="9">
    <dxf>
      <fill>
        <patternFill patternType="solid">
          <fgColor rgb="FFEDEDED"/>
          <bgColor rgb="FFEDEDED"/>
        </patternFill>
      </fill>
    </dxf>
    <dxf>
      <fill>
        <patternFill patternType="solid">
          <fgColor rgb="FFEDEDED"/>
          <bgColor rgb="FFEDEDED"/>
        </patternFill>
      </fill>
    </dxf>
    <dxf>
      <font>
        <b/>
        <color rgb="FF000000"/>
      </font>
    </dxf>
    <dxf>
      <font>
        <b/>
        <color rgb="FF000000"/>
      </font>
    </dxf>
    <dxf>
      <font>
        <b/>
        <color rgb="FF000000"/>
      </font>
      <border>
        <top style="double">
          <color rgb="FFA5A5A5"/>
        </top>
      </border>
    </dxf>
    <dxf>
      <font>
        <b/>
        <color rgb="FFFFFFFF"/>
      </font>
      <fill>
        <patternFill patternType="solid">
          <fgColor rgb="FFA5A5A5"/>
          <bgColor rgb="FFA5A5A5"/>
        </patternFill>
      </fill>
    </dxf>
    <dxf>
      <font>
        <color rgb="FF000000"/>
      </font>
      <border>
        <left style="thin">
          <color rgb="FFC9C9C9"/>
        </left>
        <right style="thin">
          <color rgb="FFC9C9C9"/>
        </right>
        <top style="thin">
          <color rgb="FFC9C9C9"/>
        </top>
        <bottom style="thin">
          <color rgb="FFC9C9C9"/>
        </bottom>
        <horizontal style="thin">
          <color rgb="FFC9C9C9"/>
        </horizontal>
      </border>
    </dxf>
    <dxf>
      <font>
        <b/>
        <i val="0"/>
      </font>
      <fill>
        <patternFill>
          <bgColor rgb="FFD7D7D7"/>
        </patternFill>
      </fill>
    </dxf>
    <dxf>
      <font>
        <b val="0"/>
        <i val="0"/>
      </font>
      <fill>
        <patternFill patternType="none">
          <bgColor indexed="65"/>
        </patternFill>
      </fill>
    </dxf>
  </dxfs>
  <tableStyles count="4" defaultTableStyle="TableStyleMedium2" defaultPivotStyle="PivotStyleLight16">
    <tableStyle name="Employment_Skills" pivot="0" count="0" xr9:uid="{00000000-0011-0000-FFFF-FFFF00000000}"/>
    <tableStyle name="MySqlDefault" pivot="0" table="0" count="2" xr9:uid="{00000000-0011-0000-FFFF-FFFF01000000}">
      <tableStyleElement type="wholeTable" dxfId="8"/>
      <tableStyleElement type="headerRow" dxfId="7"/>
    </tableStyle>
    <tableStyle name="Table Style 1" pivot="0" count="0" xr9:uid="{00000000-0011-0000-FFFF-FFFF02000000}"/>
    <tableStyle name="TableStyleMedium4 2" pivot="0" count="7" xr9:uid="{00000000-0011-0000-FFFF-FFFF03000000}">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FFFFFFE5"/>
      <color rgb="FFFFFFCC"/>
      <color rgb="FFFFFFC5"/>
      <color rgb="FFF4EE00"/>
      <color rgb="FFCCCC00"/>
      <color rgb="FFFFFF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442633</xdr:colOff>
      <xdr:row>0</xdr:row>
      <xdr:rowOff>0</xdr:rowOff>
    </xdr:from>
    <xdr:to>
      <xdr:col>11</xdr:col>
      <xdr:colOff>740826</xdr:colOff>
      <xdr:row>4</xdr:row>
      <xdr:rowOff>91208</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4898221" y="0"/>
          <a:ext cx="1273105" cy="133506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784182</xdr:colOff>
      <xdr:row>3</xdr:row>
      <xdr:rowOff>38100</xdr:rowOff>
    </xdr:to>
    <xdr:pic>
      <xdr:nvPicPr>
        <xdr:cNvPr id="2" name="Picture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4171950" y="190500"/>
          <a:ext cx="784182" cy="8286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784182</xdr:colOff>
      <xdr:row>3</xdr:row>
      <xdr:rowOff>38100</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4171950" y="190500"/>
          <a:ext cx="784182" cy="8286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784182</xdr:colOff>
      <xdr:row>3</xdr:row>
      <xdr:rowOff>38100</xdr:rowOff>
    </xdr:to>
    <xdr:pic>
      <xdr:nvPicPr>
        <xdr:cNvPr id="2" name="Picture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4171950" y="190500"/>
          <a:ext cx="784182" cy="8286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784182</xdr:colOff>
      <xdr:row>3</xdr:row>
      <xdr:rowOff>38100</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4171950" y="190500"/>
          <a:ext cx="784182" cy="8286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654843</xdr:colOff>
      <xdr:row>0</xdr:row>
      <xdr:rowOff>285750</xdr:rowOff>
    </xdr:from>
    <xdr:to>
      <xdr:col>7</xdr:col>
      <xdr:colOff>152399</xdr:colOff>
      <xdr:row>4</xdr:row>
      <xdr:rowOff>85725</xdr:rowOff>
    </xdr:to>
    <xdr:pic>
      <xdr:nvPicPr>
        <xdr:cNvPr id="2" name="Picture 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10477499" y="285750"/>
          <a:ext cx="1343025" cy="1419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528606</xdr:colOff>
      <xdr:row>0</xdr:row>
      <xdr:rowOff>76201</xdr:rowOff>
    </xdr:from>
    <xdr:to>
      <xdr:col>6</xdr:col>
      <xdr:colOff>964582</xdr:colOff>
      <xdr:row>4</xdr:row>
      <xdr:rowOff>66675</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6205506" y="76201"/>
          <a:ext cx="1045576" cy="1104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466725</xdr:colOff>
      <xdr:row>0</xdr:row>
      <xdr:rowOff>0</xdr:rowOff>
    </xdr:from>
    <xdr:to>
      <xdr:col>13</xdr:col>
      <xdr:colOff>450593</xdr:colOff>
      <xdr:row>5</xdr:row>
      <xdr:rowOff>27335</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2715875" y="0"/>
          <a:ext cx="1269743" cy="134178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28576</xdr:colOff>
      <xdr:row>0</xdr:row>
      <xdr:rowOff>123825</xdr:rowOff>
    </xdr:from>
    <xdr:to>
      <xdr:col>1</xdr:col>
      <xdr:colOff>812758</xdr:colOff>
      <xdr:row>3</xdr:row>
      <xdr:rowOff>57150</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3095626" y="123825"/>
          <a:ext cx="784182" cy="8286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38100</xdr:colOff>
      <xdr:row>0</xdr:row>
      <xdr:rowOff>114300</xdr:rowOff>
    </xdr:from>
    <xdr:to>
      <xdr:col>2</xdr:col>
      <xdr:colOff>822282</xdr:colOff>
      <xdr:row>2</xdr:row>
      <xdr:rowOff>161925</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4210050" y="114300"/>
          <a:ext cx="784182" cy="8286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161925</xdr:colOff>
      <xdr:row>0</xdr:row>
      <xdr:rowOff>171450</xdr:rowOff>
    </xdr:from>
    <xdr:to>
      <xdr:col>2</xdr:col>
      <xdr:colOff>946107</xdr:colOff>
      <xdr:row>2</xdr:row>
      <xdr:rowOff>314325</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4333875" y="171450"/>
          <a:ext cx="784182" cy="8286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104775</xdr:colOff>
      <xdr:row>1</xdr:row>
      <xdr:rowOff>0</xdr:rowOff>
    </xdr:from>
    <xdr:to>
      <xdr:col>2</xdr:col>
      <xdr:colOff>888957</xdr:colOff>
      <xdr:row>3</xdr:row>
      <xdr:rowOff>38100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4276725" y="190500"/>
          <a:ext cx="784182" cy="8286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784182</xdr:colOff>
      <xdr:row>3</xdr:row>
      <xdr:rowOff>38100</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4171950" y="190500"/>
          <a:ext cx="784182" cy="8286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784182</xdr:colOff>
      <xdr:row>3</xdr:row>
      <xdr:rowOff>38100</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4171950" y="190500"/>
          <a:ext cx="784182" cy="8286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socialvalueportal.com/national-toms/" TargetMode="External"/><Relationship Id="rId1" Type="http://schemas.openxmlformats.org/officeDocument/2006/relationships/hyperlink" Target="https://creativecommons.org/licenses/by-nc-nd/4.0/" TargetMode="External"/><Relationship Id="rId4"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socialvalueportal.com/national-toms/" TargetMode="External"/><Relationship Id="rId1" Type="http://schemas.openxmlformats.org/officeDocument/2006/relationships/hyperlink" Target="https://creativecommons.org/licenses/by-nc-nd/4.0/" TargetMode="External"/><Relationship Id="rId4" Type="http://schemas.openxmlformats.org/officeDocument/2006/relationships/drawing" Target="../drawings/drawing6.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socialvalueportal.com/national-toms/" TargetMode="External"/><Relationship Id="rId1" Type="http://schemas.openxmlformats.org/officeDocument/2006/relationships/hyperlink" Target="https://creativecommons.org/licenses/by-nc-nd/4.0/" TargetMode="External"/><Relationship Id="rId4" Type="http://schemas.openxmlformats.org/officeDocument/2006/relationships/drawing" Target="../drawings/drawing7.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socialvalueportal.com/national-toms/" TargetMode="External"/><Relationship Id="rId1" Type="http://schemas.openxmlformats.org/officeDocument/2006/relationships/hyperlink" Target="https://creativecommons.org/licenses/by-nc-nd/4.0/" TargetMode="External"/><Relationship Id="rId4" Type="http://schemas.openxmlformats.org/officeDocument/2006/relationships/drawing" Target="../drawings/drawing8.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socialvalueportal.com/national-toms/" TargetMode="External"/><Relationship Id="rId1" Type="http://schemas.openxmlformats.org/officeDocument/2006/relationships/hyperlink" Target="https://creativecommons.org/licenses/by-nc-nd/4.0/" TargetMode="External"/><Relationship Id="rId4" Type="http://schemas.openxmlformats.org/officeDocument/2006/relationships/drawing" Target="../drawings/drawing9.x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socialvalueportal.com/national-toms/" TargetMode="External"/><Relationship Id="rId1" Type="http://schemas.openxmlformats.org/officeDocument/2006/relationships/hyperlink" Target="https://creativecommons.org/licenses/by-nc-nd/4.0/" TargetMode="External"/><Relationship Id="rId4" Type="http://schemas.openxmlformats.org/officeDocument/2006/relationships/drawing" Target="../drawings/drawing10.xm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socialvalueportal.com/national-toms/" TargetMode="External"/><Relationship Id="rId1" Type="http://schemas.openxmlformats.org/officeDocument/2006/relationships/hyperlink" Target="https://creativecommons.org/licenses/by-nc-nd/4.0/" TargetMode="External"/><Relationship Id="rId4" Type="http://schemas.openxmlformats.org/officeDocument/2006/relationships/drawing" Target="../drawings/drawing11.x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socialvalueportal.com/national-toms/" TargetMode="External"/><Relationship Id="rId1" Type="http://schemas.openxmlformats.org/officeDocument/2006/relationships/hyperlink" Target="https://creativecommons.org/licenses/by-nc-nd/4.0/" TargetMode="External"/><Relationship Id="rId4" Type="http://schemas.openxmlformats.org/officeDocument/2006/relationships/drawing" Target="../drawings/drawing12.xm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socialvalueportal.com/national-toms/" TargetMode="External"/><Relationship Id="rId1" Type="http://schemas.openxmlformats.org/officeDocument/2006/relationships/hyperlink" Target="https://creativecommons.org/licenses/by-nc-nd/4.0/" TargetMode="External"/><Relationship Id="rId4" Type="http://schemas.openxmlformats.org/officeDocument/2006/relationships/drawing" Target="../drawings/drawing13.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socialvalueportal.com/national-toms/" TargetMode="External"/><Relationship Id="rId1" Type="http://schemas.openxmlformats.org/officeDocument/2006/relationships/hyperlink" Target="https://creativecommons.org/licenses/by-nc-nd/4.0/"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socialvalueportal.com/national-toms/" TargetMode="External"/><Relationship Id="rId1" Type="http://schemas.openxmlformats.org/officeDocument/2006/relationships/hyperlink" Target="https://creativecommons.org/licenses/by-nc-nd/4.0/"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socialvalueportal.com/national-toms/" TargetMode="External"/><Relationship Id="rId1" Type="http://schemas.openxmlformats.org/officeDocument/2006/relationships/hyperlink" Target="https://creativecommons.org/licenses/by-nc-nd/4.0/"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F62"/>
  <sheetViews>
    <sheetView zoomScaleNormal="100" workbookViewId="0">
      <pane xSplit="1" ySplit="1" topLeftCell="B11" activePane="bottomRight" state="frozen"/>
      <selection pane="topRight" activeCell="B1" sqref="B1"/>
      <selection pane="bottomLeft" activeCell="A2" sqref="A2"/>
      <selection pane="bottomRight" activeCell="G29" sqref="G29"/>
    </sheetView>
  </sheetViews>
  <sheetFormatPr defaultRowHeight="22.5" customHeight="1" x14ac:dyDescent="0.25"/>
  <cols>
    <col min="1" max="1" width="22" customWidth="1"/>
    <col min="2" max="2" width="9.28515625" bestFit="1" customWidth="1"/>
    <col min="3" max="5" width="9.5703125" bestFit="1" customWidth="1"/>
    <col min="6" max="6" width="10.5703125" bestFit="1" customWidth="1"/>
    <col min="7" max="7" width="9.28515625" style="24" bestFit="1" customWidth="1"/>
    <col min="8" max="9" width="9.5703125" style="24" bestFit="1" customWidth="1"/>
    <col min="10" max="10" width="10.5703125" style="24" bestFit="1" customWidth="1"/>
    <col min="11" max="12" width="9.5703125" style="24" bestFit="1" customWidth="1"/>
    <col min="13" max="13" width="9.28515625" style="24" bestFit="1" customWidth="1"/>
    <col min="14" max="17" width="9.5703125" style="24" bestFit="1" customWidth="1"/>
    <col min="18" max="18" width="9.140625" style="24"/>
    <col min="19" max="19" width="9.140625" style="23"/>
    <col min="20" max="20" width="9.42578125" customWidth="1"/>
  </cols>
  <sheetData>
    <row r="1" spans="1:32" s="12" customFormat="1" ht="86.25" customHeight="1" x14ac:dyDescent="0.2">
      <c r="A1" s="16" t="s">
        <v>0</v>
      </c>
      <c r="B1" s="35" t="s">
        <v>8</v>
      </c>
      <c r="C1" s="35" t="s">
        <v>9</v>
      </c>
      <c r="D1" s="35" t="s">
        <v>10</v>
      </c>
      <c r="E1" s="35" t="s">
        <v>11</v>
      </c>
      <c r="F1" s="35" t="s">
        <v>1</v>
      </c>
      <c r="G1" s="36" t="s">
        <v>2</v>
      </c>
      <c r="H1" s="36" t="s">
        <v>12</v>
      </c>
      <c r="I1" s="36" t="s">
        <v>13</v>
      </c>
      <c r="J1" s="36" t="s">
        <v>14</v>
      </c>
      <c r="K1" s="36" t="s">
        <v>15</v>
      </c>
      <c r="L1" s="36" t="s">
        <v>16</v>
      </c>
      <c r="M1" s="36" t="s">
        <v>17</v>
      </c>
      <c r="N1" s="36" t="s">
        <v>18</v>
      </c>
      <c r="O1" s="36" t="s">
        <v>19</v>
      </c>
      <c r="P1" s="36" t="s">
        <v>20</v>
      </c>
      <c r="Q1" s="36" t="s">
        <v>21</v>
      </c>
      <c r="R1" s="37" t="s">
        <v>3</v>
      </c>
      <c r="S1" s="27" t="s">
        <v>65</v>
      </c>
      <c r="T1" s="26" t="s">
        <v>61</v>
      </c>
      <c r="U1" s="18" t="s">
        <v>89</v>
      </c>
      <c r="V1" s="18" t="s">
        <v>90</v>
      </c>
      <c r="W1" s="18" t="s">
        <v>91</v>
      </c>
      <c r="X1" s="18" t="s">
        <v>92</v>
      </c>
      <c r="Y1" s="18" t="s">
        <v>93</v>
      </c>
      <c r="Z1" s="18" t="s">
        <v>94</v>
      </c>
      <c r="AA1" s="18" t="s">
        <v>95</v>
      </c>
      <c r="AB1" s="18" t="s">
        <v>96</v>
      </c>
      <c r="AC1" s="18" t="s">
        <v>97</v>
      </c>
      <c r="AD1" s="18" t="s">
        <v>98</v>
      </c>
      <c r="AE1" s="18" t="s">
        <v>99</v>
      </c>
      <c r="AF1" s="18" t="s">
        <v>100</v>
      </c>
    </row>
    <row r="2" spans="1:32" ht="22.5" customHeight="1" x14ac:dyDescent="0.25">
      <c r="A2" s="19" t="s">
        <v>338</v>
      </c>
      <c r="B2" s="20">
        <v>1</v>
      </c>
      <c r="C2" s="20">
        <v>2</v>
      </c>
      <c r="D2" s="20">
        <v>32</v>
      </c>
      <c r="E2" s="20"/>
      <c r="F2" s="88">
        <v>0.85</v>
      </c>
      <c r="G2" s="89">
        <v>2.5000000000000001E-2</v>
      </c>
      <c r="H2" s="2"/>
      <c r="I2" s="1"/>
      <c r="J2" s="86">
        <v>0.25</v>
      </c>
      <c r="K2" s="2"/>
      <c r="L2" s="2"/>
      <c r="M2" s="2">
        <v>1</v>
      </c>
      <c r="N2" s="2"/>
      <c r="O2" s="2"/>
      <c r="P2" s="2"/>
      <c r="Q2" s="2"/>
      <c r="R2" s="22">
        <v>120</v>
      </c>
      <c r="S2" s="3">
        <v>250</v>
      </c>
      <c r="T2" s="10" t="str">
        <f t="shared" ref="T2:T30" si="0">IF(S2&lt;=249,"Yes","No")</f>
        <v>No</v>
      </c>
      <c r="U2" s="10" t="s">
        <v>64</v>
      </c>
      <c r="V2" s="10" t="s">
        <v>64</v>
      </c>
      <c r="W2" s="10" t="s">
        <v>64</v>
      </c>
      <c r="X2" s="10"/>
      <c r="Y2" s="10"/>
      <c r="Z2" s="10"/>
      <c r="AA2" s="10"/>
      <c r="AB2" s="10"/>
      <c r="AC2" s="10" t="s">
        <v>64</v>
      </c>
      <c r="AD2" s="10"/>
      <c r="AE2" s="10" t="s">
        <v>64</v>
      </c>
      <c r="AF2" s="10"/>
    </row>
    <row r="3" spans="1:32" ht="22.5" customHeight="1" x14ac:dyDescent="0.25">
      <c r="A3" s="19" t="s">
        <v>319</v>
      </c>
      <c r="B3" s="21">
        <v>2.625</v>
      </c>
      <c r="C3" s="21">
        <v>1.875</v>
      </c>
      <c r="D3" s="21">
        <v>2.5</v>
      </c>
      <c r="E3" s="21">
        <v>2.25</v>
      </c>
      <c r="F3" s="90">
        <v>0.35</v>
      </c>
      <c r="G3" s="87">
        <v>0.05</v>
      </c>
      <c r="H3" s="4">
        <v>2.25</v>
      </c>
      <c r="I3" s="4">
        <v>2.25</v>
      </c>
      <c r="J3" s="87">
        <v>0.11874999999999999</v>
      </c>
      <c r="K3" s="4">
        <v>18.75</v>
      </c>
      <c r="L3" s="4">
        <v>2.25</v>
      </c>
      <c r="M3" s="4">
        <v>1.25</v>
      </c>
      <c r="N3" s="4">
        <v>2.25</v>
      </c>
      <c r="O3" s="4">
        <v>2.25</v>
      </c>
      <c r="P3" s="4">
        <v>2.25</v>
      </c>
      <c r="Q3" s="4">
        <v>1.125</v>
      </c>
      <c r="R3" s="2">
        <v>118</v>
      </c>
      <c r="S3" s="3">
        <v>150</v>
      </c>
      <c r="T3" s="10" t="str">
        <f t="shared" si="0"/>
        <v>Yes</v>
      </c>
      <c r="U3" s="10"/>
      <c r="V3" s="10"/>
      <c r="W3" s="10"/>
      <c r="X3" s="10"/>
      <c r="Y3" s="10"/>
      <c r="Z3" s="10"/>
      <c r="AA3" s="10" t="s">
        <v>64</v>
      </c>
      <c r="AB3" s="10" t="s">
        <v>64</v>
      </c>
      <c r="AC3" s="10"/>
      <c r="AD3" s="10"/>
      <c r="AE3" s="10"/>
      <c r="AF3" s="10"/>
    </row>
    <row r="4" spans="1:32" ht="22.5" customHeight="1" x14ac:dyDescent="0.25">
      <c r="A4" s="19" t="s">
        <v>4</v>
      </c>
      <c r="B4" s="17">
        <v>2.5</v>
      </c>
      <c r="C4" s="17">
        <v>4</v>
      </c>
      <c r="D4" s="17">
        <v>8</v>
      </c>
      <c r="E4" s="17">
        <v>2.5</v>
      </c>
      <c r="F4" s="90">
        <v>0.05</v>
      </c>
      <c r="G4" s="89">
        <v>0.05</v>
      </c>
      <c r="H4" s="3">
        <v>8</v>
      </c>
      <c r="I4" s="3">
        <v>8</v>
      </c>
      <c r="J4" s="87">
        <v>1</v>
      </c>
      <c r="K4" s="3">
        <v>1</v>
      </c>
      <c r="L4" s="3">
        <v>2.5</v>
      </c>
      <c r="M4" s="3">
        <v>1</v>
      </c>
      <c r="N4" s="3">
        <v>8</v>
      </c>
      <c r="O4" s="3">
        <v>12</v>
      </c>
      <c r="P4" s="3">
        <v>4</v>
      </c>
      <c r="Q4" s="3">
        <v>3</v>
      </c>
      <c r="R4" s="22">
        <v>60</v>
      </c>
      <c r="S4" s="3">
        <v>60</v>
      </c>
      <c r="T4" s="10" t="str">
        <f t="shared" si="0"/>
        <v>Yes</v>
      </c>
      <c r="U4" s="10" t="s">
        <v>64</v>
      </c>
      <c r="V4" s="10" t="s">
        <v>64</v>
      </c>
      <c r="W4" s="10" t="s">
        <v>64</v>
      </c>
      <c r="X4" s="10"/>
      <c r="Y4" s="10"/>
      <c r="Z4" s="10"/>
      <c r="AA4" s="10" t="s">
        <v>64</v>
      </c>
      <c r="AB4" s="10"/>
      <c r="AC4" s="10"/>
      <c r="AD4" s="10"/>
      <c r="AE4" s="10"/>
      <c r="AF4" s="10"/>
    </row>
    <row r="5" spans="1:32" ht="22.5" customHeight="1" x14ac:dyDescent="0.25">
      <c r="A5" s="19" t="s">
        <v>320</v>
      </c>
      <c r="B5" s="17">
        <v>2</v>
      </c>
      <c r="C5" s="17">
        <v>10</v>
      </c>
      <c r="D5" s="17">
        <v>16</v>
      </c>
      <c r="E5" s="17">
        <v>10</v>
      </c>
      <c r="F5" s="90">
        <v>0.85</v>
      </c>
      <c r="G5" s="87">
        <v>0.05</v>
      </c>
      <c r="H5" s="3">
        <v>20</v>
      </c>
      <c r="I5" s="3">
        <v>16</v>
      </c>
      <c r="J5" s="87">
        <v>0.89</v>
      </c>
      <c r="K5" s="3">
        <v>2</v>
      </c>
      <c r="L5" s="3">
        <v>5</v>
      </c>
      <c r="M5" s="3">
        <v>1</v>
      </c>
      <c r="N5" s="3">
        <v>16</v>
      </c>
      <c r="O5" s="3">
        <v>16</v>
      </c>
      <c r="P5" s="3">
        <v>4</v>
      </c>
      <c r="Q5" s="3">
        <v>4</v>
      </c>
      <c r="R5" s="22">
        <v>47</v>
      </c>
      <c r="S5" s="3">
        <v>47</v>
      </c>
      <c r="T5" s="10" t="str">
        <f t="shared" si="0"/>
        <v>Yes</v>
      </c>
      <c r="U5" s="10" t="s">
        <v>64</v>
      </c>
      <c r="V5" s="10" t="s">
        <v>64</v>
      </c>
      <c r="W5" s="10" t="s">
        <v>64</v>
      </c>
      <c r="X5" s="10"/>
      <c r="Y5" s="10"/>
      <c r="Z5" s="10"/>
      <c r="AA5" s="10" t="s">
        <v>64</v>
      </c>
      <c r="AB5" s="10"/>
      <c r="AC5" s="10"/>
      <c r="AD5" s="10"/>
      <c r="AE5" s="10"/>
      <c r="AF5" s="10"/>
    </row>
    <row r="6" spans="1:32" ht="22.5" customHeight="1" x14ac:dyDescent="0.25">
      <c r="A6" s="19" t="s">
        <v>321</v>
      </c>
      <c r="B6" s="17">
        <v>3</v>
      </c>
      <c r="C6" s="17">
        <v>24</v>
      </c>
      <c r="D6" s="17">
        <v>60</v>
      </c>
      <c r="E6" s="17">
        <v>10</v>
      </c>
      <c r="F6" s="90">
        <v>0.05</v>
      </c>
      <c r="G6" s="87">
        <v>0</v>
      </c>
      <c r="H6" s="3">
        <v>64</v>
      </c>
      <c r="I6" s="3"/>
      <c r="J6" s="87">
        <v>0.95</v>
      </c>
      <c r="K6" s="3">
        <v>6</v>
      </c>
      <c r="L6" s="3">
        <v>10</v>
      </c>
      <c r="M6" s="3">
        <v>2</v>
      </c>
      <c r="N6" s="3">
        <v>6</v>
      </c>
      <c r="O6" s="3">
        <v>24</v>
      </c>
      <c r="P6" s="3">
        <v>16</v>
      </c>
      <c r="Q6" s="3"/>
      <c r="R6" s="22">
        <v>3500</v>
      </c>
      <c r="S6" s="3">
        <v>3500</v>
      </c>
      <c r="T6" s="10" t="str">
        <f t="shared" si="0"/>
        <v>No</v>
      </c>
      <c r="U6" s="10" t="s">
        <v>64</v>
      </c>
      <c r="V6" s="10" t="s">
        <v>64</v>
      </c>
      <c r="W6" s="10" t="s">
        <v>64</v>
      </c>
      <c r="X6" s="10" t="s">
        <v>64</v>
      </c>
      <c r="Y6" s="10"/>
      <c r="Z6" s="10"/>
      <c r="AA6" s="10" t="s">
        <v>64</v>
      </c>
      <c r="AB6" s="10" t="s">
        <v>64</v>
      </c>
      <c r="AC6" s="10"/>
      <c r="AD6" s="10"/>
      <c r="AE6" s="10"/>
      <c r="AF6" s="10"/>
    </row>
    <row r="7" spans="1:32" ht="22.5" customHeight="1" x14ac:dyDescent="0.25">
      <c r="A7" s="19" t="s">
        <v>334</v>
      </c>
      <c r="B7" s="17">
        <v>0.5</v>
      </c>
      <c r="C7" s="17">
        <v>2</v>
      </c>
      <c r="D7" s="17">
        <v>50</v>
      </c>
      <c r="E7" s="17">
        <v>5</v>
      </c>
      <c r="F7" s="90">
        <v>0.45</v>
      </c>
      <c r="G7" s="87">
        <v>0.05</v>
      </c>
      <c r="H7" s="3">
        <v>48</v>
      </c>
      <c r="I7" s="3"/>
      <c r="J7" s="87">
        <v>0.95</v>
      </c>
      <c r="K7" s="3">
        <v>1</v>
      </c>
      <c r="L7" s="3">
        <v>5</v>
      </c>
      <c r="M7" s="3">
        <v>0.5</v>
      </c>
      <c r="N7" s="3">
        <v>8</v>
      </c>
      <c r="O7" s="3">
        <v>8</v>
      </c>
      <c r="P7" s="3"/>
      <c r="Q7" s="3"/>
      <c r="R7" s="22">
        <v>1000</v>
      </c>
      <c r="S7" s="3">
        <v>1000</v>
      </c>
      <c r="T7" s="10" t="str">
        <f t="shared" si="0"/>
        <v>No</v>
      </c>
      <c r="U7" s="10"/>
      <c r="V7" s="10"/>
      <c r="W7" s="10"/>
      <c r="X7" s="10" t="s">
        <v>64</v>
      </c>
      <c r="Y7" s="10" t="s">
        <v>64</v>
      </c>
      <c r="Z7" s="10" t="s">
        <v>64</v>
      </c>
      <c r="AA7" s="10"/>
      <c r="AB7" s="10" t="s">
        <v>64</v>
      </c>
      <c r="AC7" s="10"/>
      <c r="AD7" s="10"/>
      <c r="AE7" s="10"/>
      <c r="AF7" s="10"/>
    </row>
    <row r="8" spans="1:32" ht="22.5" customHeight="1" x14ac:dyDescent="0.25">
      <c r="A8" s="19" t="s">
        <v>5</v>
      </c>
      <c r="B8" s="17">
        <v>2</v>
      </c>
      <c r="C8" s="17">
        <v>20</v>
      </c>
      <c r="D8" s="17">
        <v>10</v>
      </c>
      <c r="E8" s="17">
        <v>5</v>
      </c>
      <c r="F8" s="90">
        <v>0.35</v>
      </c>
      <c r="G8" s="87">
        <v>0.01</v>
      </c>
      <c r="H8" s="3">
        <v>10</v>
      </c>
      <c r="I8" s="3">
        <v>60</v>
      </c>
      <c r="J8" s="87">
        <v>0.95</v>
      </c>
      <c r="K8" s="3">
        <v>1</v>
      </c>
      <c r="L8" s="3">
        <v>20</v>
      </c>
      <c r="M8" s="3">
        <v>1</v>
      </c>
      <c r="N8" s="3">
        <v>10</v>
      </c>
      <c r="O8" s="3">
        <v>50</v>
      </c>
      <c r="P8" s="3">
        <v>40</v>
      </c>
      <c r="Q8" s="3">
        <v>10</v>
      </c>
      <c r="R8" s="22">
        <v>247</v>
      </c>
      <c r="S8" s="3">
        <v>273</v>
      </c>
      <c r="T8" s="10" t="str">
        <f t="shared" si="0"/>
        <v>No</v>
      </c>
      <c r="U8" s="10"/>
      <c r="V8" s="10"/>
      <c r="W8" s="10"/>
      <c r="X8" s="10"/>
      <c r="Y8" s="10"/>
      <c r="Z8" s="10" t="s">
        <v>64</v>
      </c>
      <c r="AA8" s="10"/>
      <c r="AB8" s="10"/>
      <c r="AC8" s="10"/>
      <c r="AD8" s="10"/>
      <c r="AE8" s="10"/>
      <c r="AF8" s="10"/>
    </row>
    <row r="9" spans="1:32" ht="22.5" customHeight="1" x14ac:dyDescent="0.25">
      <c r="A9" s="19" t="s">
        <v>322</v>
      </c>
      <c r="B9" s="17">
        <v>5</v>
      </c>
      <c r="C9" s="17">
        <v>6</v>
      </c>
      <c r="D9" s="17">
        <v>8</v>
      </c>
      <c r="E9" s="17">
        <v>5</v>
      </c>
      <c r="F9" s="90">
        <v>0.75</v>
      </c>
      <c r="G9" s="87">
        <v>0</v>
      </c>
      <c r="H9" s="3">
        <v>5</v>
      </c>
      <c r="I9" s="3">
        <v>5</v>
      </c>
      <c r="J9" s="87">
        <v>0.15</v>
      </c>
      <c r="K9" s="3">
        <v>2</v>
      </c>
      <c r="L9" s="3">
        <v>1</v>
      </c>
      <c r="M9" s="3">
        <v>1</v>
      </c>
      <c r="N9" s="3">
        <v>5</v>
      </c>
      <c r="O9" s="3">
        <v>5</v>
      </c>
      <c r="P9" s="3">
        <v>5</v>
      </c>
      <c r="Q9" s="3">
        <v>2.5</v>
      </c>
      <c r="R9" s="2">
        <v>15</v>
      </c>
      <c r="S9" s="3">
        <v>15</v>
      </c>
      <c r="T9" s="10" t="str">
        <f t="shared" si="0"/>
        <v>Yes</v>
      </c>
      <c r="U9" s="10" t="s">
        <v>64</v>
      </c>
      <c r="V9" s="10"/>
      <c r="W9" s="10" t="s">
        <v>64</v>
      </c>
      <c r="X9" s="10"/>
      <c r="Y9" s="10"/>
      <c r="Z9" s="10"/>
      <c r="AA9" s="10" t="s">
        <v>64</v>
      </c>
      <c r="AB9" s="10"/>
      <c r="AC9" s="10"/>
      <c r="AD9" s="10"/>
      <c r="AE9" s="10"/>
      <c r="AF9" s="10"/>
    </row>
    <row r="10" spans="1:32" ht="22.5" customHeight="1" x14ac:dyDescent="0.25">
      <c r="A10" s="19" t="s">
        <v>339</v>
      </c>
      <c r="B10" s="17">
        <v>4</v>
      </c>
      <c r="C10" s="17">
        <v>2</v>
      </c>
      <c r="D10" s="17">
        <v>10</v>
      </c>
      <c r="E10" s="17">
        <v>2</v>
      </c>
      <c r="F10" s="90">
        <v>0.1</v>
      </c>
      <c r="G10" s="87">
        <v>0.01</v>
      </c>
      <c r="H10" s="3">
        <v>10</v>
      </c>
      <c r="I10" s="3">
        <v>10</v>
      </c>
      <c r="J10" s="87">
        <v>0.9</v>
      </c>
      <c r="K10" s="3">
        <v>5</v>
      </c>
      <c r="L10" s="3">
        <v>2</v>
      </c>
      <c r="M10" s="3">
        <v>2</v>
      </c>
      <c r="N10" s="3">
        <v>10</v>
      </c>
      <c r="O10" s="3">
        <v>10</v>
      </c>
      <c r="P10" s="3">
        <v>10</v>
      </c>
      <c r="Q10" s="3">
        <v>2</v>
      </c>
      <c r="R10" s="22">
        <v>70</v>
      </c>
      <c r="S10" s="3">
        <v>70</v>
      </c>
      <c r="T10" s="10" t="str">
        <f t="shared" si="0"/>
        <v>Yes</v>
      </c>
      <c r="U10" s="10" t="s">
        <v>64</v>
      </c>
      <c r="V10" s="10" t="s">
        <v>64</v>
      </c>
      <c r="W10" s="10" t="s">
        <v>64</v>
      </c>
      <c r="X10" s="10"/>
      <c r="Y10" s="10" t="s">
        <v>64</v>
      </c>
      <c r="Z10" s="10"/>
      <c r="AA10" s="10"/>
      <c r="AB10" s="10"/>
      <c r="AC10" s="10"/>
      <c r="AD10" s="10"/>
      <c r="AE10" s="10"/>
      <c r="AF10" s="10"/>
    </row>
    <row r="11" spans="1:32" ht="22.5" customHeight="1" x14ac:dyDescent="0.25">
      <c r="A11" s="19" t="s">
        <v>340</v>
      </c>
      <c r="B11" s="17">
        <v>2.5</v>
      </c>
      <c r="C11" s="17">
        <v>32</v>
      </c>
      <c r="D11" s="17">
        <v>40</v>
      </c>
      <c r="E11" s="17">
        <v>7</v>
      </c>
      <c r="F11" s="90">
        <v>0.625</v>
      </c>
      <c r="G11" s="87">
        <v>0.01</v>
      </c>
      <c r="H11" s="3">
        <v>8</v>
      </c>
      <c r="I11" s="3">
        <v>40</v>
      </c>
      <c r="J11" s="87">
        <v>0.99</v>
      </c>
      <c r="K11" s="3">
        <v>9</v>
      </c>
      <c r="L11" s="3">
        <v>3</v>
      </c>
      <c r="M11" s="3">
        <v>1.5</v>
      </c>
      <c r="N11" s="3"/>
      <c r="O11" s="3">
        <v>20</v>
      </c>
      <c r="P11" s="3"/>
      <c r="Q11" s="3"/>
      <c r="R11" s="2">
        <v>22</v>
      </c>
      <c r="S11" s="3">
        <v>30</v>
      </c>
      <c r="T11" s="10" t="str">
        <f t="shared" si="0"/>
        <v>Yes</v>
      </c>
      <c r="U11" s="10" t="s">
        <v>64</v>
      </c>
      <c r="V11" s="10" t="s">
        <v>64</v>
      </c>
      <c r="W11" s="10" t="s">
        <v>64</v>
      </c>
      <c r="X11" s="10"/>
      <c r="Y11" s="10" t="s">
        <v>64</v>
      </c>
      <c r="Z11" s="10"/>
      <c r="AA11" s="10"/>
      <c r="AB11" s="10"/>
      <c r="AC11" s="10"/>
      <c r="AD11" s="10"/>
      <c r="AE11" s="10"/>
      <c r="AF11" s="10"/>
    </row>
    <row r="12" spans="1:32" ht="22.5" customHeight="1" x14ac:dyDescent="0.25">
      <c r="A12" s="19" t="s">
        <v>6</v>
      </c>
      <c r="B12" s="17">
        <v>2</v>
      </c>
      <c r="C12" s="17">
        <v>20</v>
      </c>
      <c r="D12" s="17">
        <v>8</v>
      </c>
      <c r="E12" s="17">
        <v>2</v>
      </c>
      <c r="F12" s="90">
        <v>0.9</v>
      </c>
      <c r="G12" s="87">
        <v>0</v>
      </c>
      <c r="H12" s="3">
        <v>8</v>
      </c>
      <c r="I12" s="3">
        <v>8</v>
      </c>
      <c r="J12" s="87">
        <v>0.9</v>
      </c>
      <c r="K12" s="3">
        <v>4</v>
      </c>
      <c r="L12" s="3">
        <v>8</v>
      </c>
      <c r="M12" s="3">
        <v>2</v>
      </c>
      <c r="N12" s="3">
        <v>8</v>
      </c>
      <c r="O12" s="3">
        <v>8</v>
      </c>
      <c r="P12" s="3">
        <v>8</v>
      </c>
      <c r="Q12" s="3">
        <v>2</v>
      </c>
      <c r="R12" s="2">
        <v>10</v>
      </c>
      <c r="S12" s="3">
        <v>20</v>
      </c>
      <c r="T12" s="10" t="str">
        <f t="shared" si="0"/>
        <v>Yes</v>
      </c>
      <c r="U12" s="10" t="s">
        <v>64</v>
      </c>
      <c r="V12" s="10" t="s">
        <v>64</v>
      </c>
      <c r="W12" s="10" t="s">
        <v>64</v>
      </c>
      <c r="X12" s="10"/>
      <c r="Y12" s="10"/>
      <c r="Z12" s="10"/>
      <c r="AA12" s="10"/>
      <c r="AB12" s="10"/>
      <c r="AC12" s="10" t="s">
        <v>64</v>
      </c>
      <c r="AD12" s="10"/>
      <c r="AE12" s="10"/>
      <c r="AF12" s="10"/>
    </row>
    <row r="13" spans="1:32" ht="22.5" customHeight="1" x14ac:dyDescent="0.25">
      <c r="A13" s="19" t="s">
        <v>323</v>
      </c>
      <c r="B13" s="17">
        <v>2</v>
      </c>
      <c r="C13" s="17">
        <v>4</v>
      </c>
      <c r="D13" s="17">
        <v>6</v>
      </c>
      <c r="E13" s="17">
        <v>5</v>
      </c>
      <c r="F13" s="90">
        <v>0.05</v>
      </c>
      <c r="G13" s="87">
        <v>0</v>
      </c>
      <c r="H13" s="3">
        <v>16</v>
      </c>
      <c r="I13" s="3">
        <v>24</v>
      </c>
      <c r="J13" s="87">
        <v>0.96</v>
      </c>
      <c r="K13" s="3"/>
      <c r="L13" s="3"/>
      <c r="M13" s="3">
        <v>0.5</v>
      </c>
      <c r="N13" s="3">
        <v>16</v>
      </c>
      <c r="O13" s="3"/>
      <c r="P13" s="3"/>
      <c r="Q13" s="3"/>
      <c r="R13" s="2">
        <v>120</v>
      </c>
      <c r="S13" s="3">
        <v>980</v>
      </c>
      <c r="T13" s="10" t="str">
        <f t="shared" si="0"/>
        <v>No</v>
      </c>
      <c r="U13" s="10" t="s">
        <v>64</v>
      </c>
      <c r="V13" s="10" t="s">
        <v>64</v>
      </c>
      <c r="W13" s="10" t="s">
        <v>64</v>
      </c>
      <c r="X13" s="10" t="s">
        <v>64</v>
      </c>
      <c r="Y13" s="10" t="s">
        <v>64</v>
      </c>
      <c r="Z13" s="10" t="s">
        <v>64</v>
      </c>
      <c r="AA13" s="10" t="s">
        <v>64</v>
      </c>
      <c r="AB13" s="10" t="s">
        <v>64</v>
      </c>
      <c r="AC13" s="10"/>
      <c r="AD13" s="10"/>
      <c r="AE13" s="10"/>
      <c r="AF13" s="10"/>
    </row>
    <row r="14" spans="1:32" ht="22.5" customHeight="1" x14ac:dyDescent="0.25">
      <c r="A14" s="19" t="s">
        <v>341</v>
      </c>
      <c r="B14" s="17">
        <v>3</v>
      </c>
      <c r="C14" s="17"/>
      <c r="D14" s="17">
        <v>5</v>
      </c>
      <c r="E14" s="17">
        <v>20</v>
      </c>
      <c r="F14" s="90">
        <v>0</v>
      </c>
      <c r="G14" s="87">
        <v>0</v>
      </c>
      <c r="H14" s="3"/>
      <c r="I14" s="3"/>
      <c r="J14" s="87">
        <v>0</v>
      </c>
      <c r="K14" s="3">
        <v>1</v>
      </c>
      <c r="L14" s="3"/>
      <c r="M14" s="3"/>
      <c r="N14" s="3"/>
      <c r="O14" s="3">
        <v>10</v>
      </c>
      <c r="P14" s="3"/>
      <c r="Q14" s="3">
        <v>10</v>
      </c>
      <c r="R14" s="2">
        <v>219</v>
      </c>
      <c r="S14" s="3">
        <v>300</v>
      </c>
      <c r="T14" s="10" t="str">
        <f t="shared" si="0"/>
        <v>No</v>
      </c>
      <c r="U14" s="10" t="s">
        <v>64</v>
      </c>
      <c r="V14" s="10" t="s">
        <v>64</v>
      </c>
      <c r="W14" s="10" t="s">
        <v>64</v>
      </c>
      <c r="X14" s="10"/>
      <c r="Y14" s="10"/>
      <c r="Z14" s="10"/>
      <c r="AA14" s="10"/>
      <c r="AB14" s="10"/>
      <c r="AC14" s="10"/>
      <c r="AD14" s="10"/>
      <c r="AE14" s="10"/>
      <c r="AF14" s="10"/>
    </row>
    <row r="15" spans="1:32" ht="22.5" customHeight="1" x14ac:dyDescent="0.25">
      <c r="A15" s="19" t="s">
        <v>324</v>
      </c>
      <c r="B15" s="17">
        <v>1</v>
      </c>
      <c r="C15" s="17">
        <v>2</v>
      </c>
      <c r="D15" s="17">
        <v>2</v>
      </c>
      <c r="E15" s="17">
        <v>2.5</v>
      </c>
      <c r="F15" s="90">
        <v>0.3</v>
      </c>
      <c r="G15" s="87">
        <v>0.03</v>
      </c>
      <c r="H15" s="3">
        <v>25</v>
      </c>
      <c r="I15" s="3">
        <v>2</v>
      </c>
      <c r="J15" s="87">
        <v>0.99</v>
      </c>
      <c r="K15" s="3">
        <v>1</v>
      </c>
      <c r="L15" s="3">
        <v>2</v>
      </c>
      <c r="M15" s="3">
        <v>1</v>
      </c>
      <c r="N15" s="3">
        <v>4</v>
      </c>
      <c r="O15" s="3">
        <v>4</v>
      </c>
      <c r="P15" s="3">
        <v>5</v>
      </c>
      <c r="Q15" s="3">
        <v>1</v>
      </c>
      <c r="R15" s="2">
        <v>100</v>
      </c>
      <c r="S15" s="3">
        <v>4555</v>
      </c>
      <c r="T15" s="10" t="str">
        <f t="shared" si="0"/>
        <v>No</v>
      </c>
      <c r="U15" s="10" t="s">
        <v>64</v>
      </c>
      <c r="V15" s="10" t="s">
        <v>64</v>
      </c>
      <c r="W15" s="10" t="s">
        <v>64</v>
      </c>
      <c r="X15" s="10" t="s">
        <v>64</v>
      </c>
      <c r="Y15" s="10" t="s">
        <v>64</v>
      </c>
      <c r="Z15" s="10" t="s">
        <v>64</v>
      </c>
      <c r="AA15" s="10" t="s">
        <v>64</v>
      </c>
      <c r="AB15" s="10" t="s">
        <v>64</v>
      </c>
      <c r="AC15" s="10"/>
      <c r="AD15" s="10"/>
      <c r="AE15" s="10"/>
      <c r="AF15" s="10"/>
    </row>
    <row r="16" spans="1:32" ht="22.5" customHeight="1" x14ac:dyDescent="0.25">
      <c r="A16" s="19" t="s">
        <v>325</v>
      </c>
      <c r="B16" s="17">
        <v>1</v>
      </c>
      <c r="C16" s="17">
        <v>4</v>
      </c>
      <c r="D16" s="17">
        <v>10</v>
      </c>
      <c r="E16" s="17">
        <v>5</v>
      </c>
      <c r="F16" s="90">
        <v>1</v>
      </c>
      <c r="G16" s="87">
        <v>0.01</v>
      </c>
      <c r="H16" s="3">
        <v>100</v>
      </c>
      <c r="I16" s="3">
        <v>50</v>
      </c>
      <c r="J16" s="87">
        <v>0.97</v>
      </c>
      <c r="K16" s="3">
        <v>5</v>
      </c>
      <c r="L16" s="3">
        <v>5</v>
      </c>
      <c r="M16" s="3">
        <v>1</v>
      </c>
      <c r="N16" s="3">
        <v>50</v>
      </c>
      <c r="O16" s="3">
        <v>25</v>
      </c>
      <c r="P16" s="3">
        <v>25</v>
      </c>
      <c r="Q16" s="3">
        <v>5</v>
      </c>
      <c r="R16" s="22">
        <v>1060</v>
      </c>
      <c r="S16" s="3">
        <v>1060</v>
      </c>
      <c r="T16" s="10" t="str">
        <f t="shared" si="0"/>
        <v>No</v>
      </c>
      <c r="U16" s="10" t="s">
        <v>64</v>
      </c>
      <c r="V16" s="10" t="s">
        <v>64</v>
      </c>
      <c r="W16" s="10"/>
      <c r="X16" s="10"/>
      <c r="Y16" s="10"/>
      <c r="Z16" s="10" t="s">
        <v>64</v>
      </c>
      <c r="AA16" s="10" t="s">
        <v>64</v>
      </c>
      <c r="AB16" s="10"/>
      <c r="AC16" s="10"/>
      <c r="AD16" s="10"/>
      <c r="AE16" s="10"/>
      <c r="AF16" s="10"/>
    </row>
    <row r="17" spans="1:32" ht="22.5" customHeight="1" x14ac:dyDescent="0.25">
      <c r="A17" s="19" t="s">
        <v>351</v>
      </c>
      <c r="B17" s="17"/>
      <c r="C17" s="17">
        <v>1</v>
      </c>
      <c r="D17" s="17">
        <v>2</v>
      </c>
      <c r="E17" s="17">
        <v>2</v>
      </c>
      <c r="F17" s="90">
        <v>0.1</v>
      </c>
      <c r="G17" s="87">
        <v>0.02</v>
      </c>
      <c r="H17" s="3">
        <v>1</v>
      </c>
      <c r="I17" s="3">
        <v>1</v>
      </c>
      <c r="J17" s="87">
        <v>0.9</v>
      </c>
      <c r="K17" s="3">
        <v>1</v>
      </c>
      <c r="L17" s="3">
        <v>1</v>
      </c>
      <c r="M17" s="3">
        <v>1</v>
      </c>
      <c r="N17" s="3">
        <v>10</v>
      </c>
      <c r="O17" s="3">
        <v>5</v>
      </c>
      <c r="P17" s="3">
        <v>1</v>
      </c>
      <c r="Q17" s="3">
        <v>1</v>
      </c>
      <c r="R17" s="2">
        <v>237</v>
      </c>
      <c r="S17" s="3">
        <v>184</v>
      </c>
      <c r="T17" s="10" t="str">
        <f t="shared" si="0"/>
        <v>Yes</v>
      </c>
      <c r="U17" s="10"/>
      <c r="V17" s="10"/>
      <c r="W17" s="10"/>
      <c r="X17" s="10"/>
      <c r="Y17" s="10"/>
      <c r="Z17" s="10"/>
      <c r="AA17" s="10"/>
      <c r="AB17" s="10"/>
      <c r="AC17" s="10" t="s">
        <v>64</v>
      </c>
      <c r="AD17" s="10"/>
      <c r="AE17" s="10"/>
      <c r="AF17" s="10"/>
    </row>
    <row r="18" spans="1:32" ht="22.5" customHeight="1" x14ac:dyDescent="0.25">
      <c r="A18" s="19" t="s">
        <v>7</v>
      </c>
      <c r="B18" s="17">
        <v>2</v>
      </c>
      <c r="C18" s="17">
        <v>4</v>
      </c>
      <c r="D18" s="17">
        <v>16</v>
      </c>
      <c r="E18" s="17">
        <v>10</v>
      </c>
      <c r="F18" s="90">
        <v>0.6</v>
      </c>
      <c r="G18" s="87">
        <v>0.1</v>
      </c>
      <c r="H18" s="3">
        <v>32</v>
      </c>
      <c r="I18" s="3">
        <v>8</v>
      </c>
      <c r="J18" s="87">
        <v>0.95</v>
      </c>
      <c r="K18" s="3">
        <v>40</v>
      </c>
      <c r="L18" s="3">
        <v>10</v>
      </c>
      <c r="M18" s="3">
        <v>2</v>
      </c>
      <c r="N18" s="3">
        <v>16</v>
      </c>
      <c r="O18" s="3">
        <v>16</v>
      </c>
      <c r="P18" s="3">
        <v>8</v>
      </c>
      <c r="Q18" s="3">
        <v>5</v>
      </c>
      <c r="R18" s="22">
        <v>31</v>
      </c>
      <c r="S18" s="3">
        <v>30</v>
      </c>
      <c r="T18" s="10" t="str">
        <f t="shared" si="0"/>
        <v>Yes</v>
      </c>
      <c r="U18" s="10" t="s">
        <v>64</v>
      </c>
      <c r="V18" s="10" t="s">
        <v>64</v>
      </c>
      <c r="W18" s="10" t="s">
        <v>64</v>
      </c>
      <c r="X18" s="10"/>
      <c r="Y18" s="10" t="s">
        <v>64</v>
      </c>
      <c r="Z18" s="10" t="s">
        <v>64</v>
      </c>
      <c r="AA18" s="10"/>
      <c r="AB18" s="10"/>
      <c r="AC18" s="10" t="s">
        <v>64</v>
      </c>
      <c r="AD18" s="10" t="s">
        <v>64</v>
      </c>
      <c r="AE18" s="10" t="s">
        <v>64</v>
      </c>
      <c r="AF18" s="10" t="s">
        <v>64</v>
      </c>
    </row>
    <row r="19" spans="1:32" ht="22.5" customHeight="1" x14ac:dyDescent="0.25">
      <c r="A19" s="19" t="s">
        <v>342</v>
      </c>
      <c r="B19" s="17">
        <v>2</v>
      </c>
      <c r="C19" s="17">
        <v>3</v>
      </c>
      <c r="D19" s="17">
        <v>3</v>
      </c>
      <c r="E19" s="17">
        <v>2</v>
      </c>
      <c r="F19" s="90">
        <v>0.33</v>
      </c>
      <c r="G19" s="87">
        <v>0.03</v>
      </c>
      <c r="H19" s="3">
        <v>10</v>
      </c>
      <c r="I19" s="3">
        <v>1</v>
      </c>
      <c r="J19" s="87">
        <v>0.96</v>
      </c>
      <c r="K19" s="3">
        <v>4</v>
      </c>
      <c r="L19" s="3">
        <v>1</v>
      </c>
      <c r="M19" s="3">
        <v>1</v>
      </c>
      <c r="N19" s="3">
        <v>3</v>
      </c>
      <c r="O19" s="3">
        <v>2</v>
      </c>
      <c r="P19" s="3">
        <v>2</v>
      </c>
      <c r="Q19" s="3">
        <v>1</v>
      </c>
      <c r="R19" s="2">
        <v>58</v>
      </c>
      <c r="S19" s="3">
        <v>78</v>
      </c>
      <c r="T19" s="10" t="str">
        <f t="shared" si="0"/>
        <v>Yes</v>
      </c>
      <c r="U19" s="10" t="s">
        <v>64</v>
      </c>
      <c r="V19" s="10"/>
      <c r="W19" s="10" t="s">
        <v>64</v>
      </c>
      <c r="X19" s="10"/>
      <c r="Y19" s="10"/>
      <c r="Z19" s="10"/>
      <c r="AA19" s="10"/>
      <c r="AB19" s="10"/>
      <c r="AC19" s="10"/>
      <c r="AD19" s="10"/>
      <c r="AE19" s="10"/>
      <c r="AF19" s="10"/>
    </row>
    <row r="20" spans="1:32" ht="22.5" customHeight="1" x14ac:dyDescent="0.25">
      <c r="A20" s="19" t="s">
        <v>326</v>
      </c>
      <c r="B20" s="17">
        <v>1</v>
      </c>
      <c r="C20" s="17">
        <v>5</v>
      </c>
      <c r="D20" s="17">
        <v>8</v>
      </c>
      <c r="E20" s="17">
        <v>10</v>
      </c>
      <c r="F20" s="90">
        <v>0.25</v>
      </c>
      <c r="G20" s="87">
        <v>0.01</v>
      </c>
      <c r="H20" s="3">
        <v>8</v>
      </c>
      <c r="I20" s="3">
        <v>8</v>
      </c>
      <c r="J20" s="87">
        <v>0.95</v>
      </c>
      <c r="K20" s="3">
        <v>1</v>
      </c>
      <c r="L20" s="3">
        <v>10</v>
      </c>
      <c r="M20" s="3">
        <v>1</v>
      </c>
      <c r="N20" s="3">
        <v>8</v>
      </c>
      <c r="O20" s="3">
        <v>8</v>
      </c>
      <c r="P20" s="3">
        <v>8</v>
      </c>
      <c r="Q20" s="3">
        <v>5</v>
      </c>
      <c r="R20" s="2">
        <v>48</v>
      </c>
      <c r="S20" s="3">
        <v>54</v>
      </c>
      <c r="T20" s="10" t="str">
        <f t="shared" si="0"/>
        <v>Yes</v>
      </c>
      <c r="U20" s="10" t="s">
        <v>64</v>
      </c>
      <c r="V20" s="10" t="s">
        <v>64</v>
      </c>
      <c r="W20" s="10" t="s">
        <v>64</v>
      </c>
      <c r="X20" s="10"/>
      <c r="Y20" s="10"/>
      <c r="Z20" s="10"/>
      <c r="AA20" s="10" t="s">
        <v>64</v>
      </c>
      <c r="AB20" s="10"/>
      <c r="AC20" s="10"/>
      <c r="AD20" s="10"/>
      <c r="AE20" s="10"/>
      <c r="AF20" s="10"/>
    </row>
    <row r="21" spans="1:32" ht="22.5" customHeight="1" x14ac:dyDescent="0.25">
      <c r="A21" s="19" t="s">
        <v>327</v>
      </c>
      <c r="B21" s="17">
        <v>0.5</v>
      </c>
      <c r="C21" s="17">
        <v>1</v>
      </c>
      <c r="D21" s="17">
        <v>3</v>
      </c>
      <c r="E21" s="17">
        <v>5</v>
      </c>
      <c r="F21" s="90">
        <v>0.6</v>
      </c>
      <c r="G21" s="87">
        <v>0</v>
      </c>
      <c r="H21" s="3">
        <v>8</v>
      </c>
      <c r="I21" s="3"/>
      <c r="J21" s="87">
        <v>0.93</v>
      </c>
      <c r="K21" s="3">
        <v>2</v>
      </c>
      <c r="L21" s="3">
        <v>5</v>
      </c>
      <c r="M21" s="3">
        <v>0.25</v>
      </c>
      <c r="N21" s="3">
        <v>10</v>
      </c>
      <c r="O21" s="3">
        <v>8</v>
      </c>
      <c r="P21" s="3"/>
      <c r="Q21" s="3">
        <v>1</v>
      </c>
      <c r="R21" s="22">
        <v>90</v>
      </c>
      <c r="S21" s="3">
        <v>90</v>
      </c>
      <c r="T21" s="10" t="str">
        <f t="shared" si="0"/>
        <v>Yes</v>
      </c>
      <c r="U21" s="10" t="s">
        <v>64</v>
      </c>
      <c r="V21" s="10"/>
      <c r="W21" s="10" t="s">
        <v>64</v>
      </c>
      <c r="X21" s="10"/>
      <c r="Y21" s="10"/>
      <c r="Z21" s="10"/>
      <c r="AA21" s="10" t="s">
        <v>64</v>
      </c>
      <c r="AB21" s="10"/>
      <c r="AC21" s="10"/>
      <c r="AD21" s="10"/>
      <c r="AE21" s="10"/>
      <c r="AF21" s="10"/>
    </row>
    <row r="22" spans="1:32" ht="22.5" customHeight="1" x14ac:dyDescent="0.25">
      <c r="A22" s="19" t="s">
        <v>352</v>
      </c>
      <c r="B22" s="17">
        <v>2</v>
      </c>
      <c r="C22" s="17"/>
      <c r="D22" s="17"/>
      <c r="E22" s="17">
        <v>10</v>
      </c>
      <c r="F22" s="90">
        <v>0.05</v>
      </c>
      <c r="G22" s="87">
        <v>0.05</v>
      </c>
      <c r="H22" s="3"/>
      <c r="I22" s="3"/>
      <c r="J22" s="87">
        <v>0</v>
      </c>
      <c r="K22" s="3"/>
      <c r="L22" s="3">
        <v>5</v>
      </c>
      <c r="M22" s="3"/>
      <c r="N22" s="3"/>
      <c r="O22" s="3"/>
      <c r="P22" s="3"/>
      <c r="Q22" s="3">
        <v>2</v>
      </c>
      <c r="R22" s="22">
        <v>180</v>
      </c>
      <c r="S22" s="3">
        <v>180</v>
      </c>
      <c r="T22" s="10" t="str">
        <f t="shared" si="0"/>
        <v>Yes</v>
      </c>
      <c r="U22" s="10"/>
      <c r="V22" s="10"/>
      <c r="W22" s="10"/>
      <c r="X22" s="10"/>
      <c r="Y22" s="10"/>
      <c r="Z22" s="10"/>
      <c r="AA22" s="10"/>
      <c r="AB22" s="10"/>
      <c r="AC22" s="10" t="s">
        <v>64</v>
      </c>
      <c r="AD22" s="10" t="s">
        <v>64</v>
      </c>
      <c r="AE22" s="10"/>
      <c r="AF22" s="10"/>
    </row>
    <row r="23" spans="1:32" ht="22.5" customHeight="1" x14ac:dyDescent="0.25">
      <c r="A23" s="19" t="s">
        <v>328</v>
      </c>
      <c r="B23" s="17">
        <v>1</v>
      </c>
      <c r="C23" s="17">
        <v>10</v>
      </c>
      <c r="D23" s="17">
        <v>10</v>
      </c>
      <c r="E23" s="17">
        <v>5</v>
      </c>
      <c r="F23" s="90">
        <v>0.1</v>
      </c>
      <c r="G23" s="87">
        <v>0</v>
      </c>
      <c r="H23" s="3">
        <v>10</v>
      </c>
      <c r="I23" s="3">
        <v>20</v>
      </c>
      <c r="J23" s="87">
        <v>0.85</v>
      </c>
      <c r="K23" s="3"/>
      <c r="L23" s="3"/>
      <c r="M23" s="3">
        <v>1</v>
      </c>
      <c r="N23" s="3">
        <v>10</v>
      </c>
      <c r="O23" s="3">
        <v>10</v>
      </c>
      <c r="P23" s="3"/>
      <c r="Q23" s="3"/>
      <c r="R23" s="22">
        <v>700</v>
      </c>
      <c r="S23" s="3">
        <v>700</v>
      </c>
      <c r="T23" s="10" t="str">
        <f t="shared" si="0"/>
        <v>No</v>
      </c>
      <c r="U23" s="10"/>
      <c r="V23" s="10"/>
      <c r="W23" s="10"/>
      <c r="X23" s="10"/>
      <c r="Y23" s="10"/>
      <c r="Z23" s="10"/>
      <c r="AA23" s="10" t="s">
        <v>64</v>
      </c>
      <c r="AB23" s="10" t="s">
        <v>64</v>
      </c>
      <c r="AC23" s="10"/>
      <c r="AD23" s="10"/>
      <c r="AE23" s="10"/>
      <c r="AF23" s="10"/>
    </row>
    <row r="24" spans="1:32" ht="22.5" customHeight="1" x14ac:dyDescent="0.25">
      <c r="A24" s="19" t="s">
        <v>353</v>
      </c>
      <c r="B24" s="17">
        <v>2</v>
      </c>
      <c r="C24" s="17">
        <v>8</v>
      </c>
      <c r="D24" s="17">
        <v>12</v>
      </c>
      <c r="E24" s="17">
        <v>10</v>
      </c>
      <c r="F24" s="90">
        <v>0.35</v>
      </c>
      <c r="G24" s="87">
        <v>0.05</v>
      </c>
      <c r="H24" s="3">
        <v>15</v>
      </c>
      <c r="I24" s="3">
        <v>15</v>
      </c>
      <c r="J24" s="87">
        <v>0.95</v>
      </c>
      <c r="K24" s="3">
        <v>10</v>
      </c>
      <c r="L24" s="3">
        <v>5</v>
      </c>
      <c r="M24" s="3">
        <v>1</v>
      </c>
      <c r="N24" s="3">
        <v>16</v>
      </c>
      <c r="O24" s="3">
        <v>16</v>
      </c>
      <c r="P24" s="3">
        <v>4</v>
      </c>
      <c r="Q24" s="3">
        <v>6</v>
      </c>
      <c r="R24" s="2">
        <v>18</v>
      </c>
      <c r="S24" s="3">
        <v>18</v>
      </c>
      <c r="T24" s="10" t="str">
        <f t="shared" si="0"/>
        <v>Yes</v>
      </c>
      <c r="U24" s="10"/>
      <c r="V24" s="10"/>
      <c r="W24" s="10"/>
      <c r="X24" s="10"/>
      <c r="Y24" s="10"/>
      <c r="Z24" s="10"/>
      <c r="AA24" s="10"/>
      <c r="AB24" s="10"/>
      <c r="AC24" s="10"/>
      <c r="AD24" s="10"/>
      <c r="AE24" s="10" t="s">
        <v>64</v>
      </c>
      <c r="AF24" s="10" t="s">
        <v>64</v>
      </c>
    </row>
    <row r="25" spans="1:32" ht="22.5" customHeight="1" x14ac:dyDescent="0.25">
      <c r="A25" s="19" t="s">
        <v>329</v>
      </c>
      <c r="B25" s="17">
        <v>0.5</v>
      </c>
      <c r="C25" s="17">
        <v>2</v>
      </c>
      <c r="D25" s="17">
        <v>8</v>
      </c>
      <c r="E25" s="17">
        <v>5</v>
      </c>
      <c r="F25" s="90">
        <v>0.1</v>
      </c>
      <c r="G25" s="87">
        <v>0</v>
      </c>
      <c r="H25" s="3">
        <v>8</v>
      </c>
      <c r="I25" s="3"/>
      <c r="J25" s="87">
        <v>0.95</v>
      </c>
      <c r="K25" s="3">
        <v>1</v>
      </c>
      <c r="L25" s="3">
        <v>2</v>
      </c>
      <c r="M25" s="3"/>
      <c r="N25" s="3"/>
      <c r="O25" s="3"/>
      <c r="P25" s="3"/>
      <c r="Q25" s="3">
        <v>5</v>
      </c>
      <c r="R25" s="2">
        <v>26</v>
      </c>
      <c r="S25" s="3">
        <v>150</v>
      </c>
      <c r="T25" s="10" t="str">
        <f t="shared" si="0"/>
        <v>Yes</v>
      </c>
      <c r="U25" s="10" t="s">
        <v>64</v>
      </c>
      <c r="V25" s="10"/>
      <c r="W25" s="10"/>
      <c r="X25" s="10"/>
      <c r="Y25" s="10" t="s">
        <v>64</v>
      </c>
      <c r="Z25" s="10" t="s">
        <v>64</v>
      </c>
      <c r="AA25" s="10" t="s">
        <v>64</v>
      </c>
      <c r="AB25" s="10" t="s">
        <v>64</v>
      </c>
      <c r="AC25" s="10"/>
      <c r="AD25" s="10"/>
      <c r="AE25" s="10"/>
      <c r="AF25" s="10"/>
    </row>
    <row r="26" spans="1:32" ht="22.5" customHeight="1" x14ac:dyDescent="0.25">
      <c r="A26" s="19" t="s">
        <v>330</v>
      </c>
      <c r="B26" s="17">
        <v>2</v>
      </c>
      <c r="C26" s="17">
        <v>6</v>
      </c>
      <c r="D26" s="17">
        <v>8</v>
      </c>
      <c r="E26" s="17">
        <v>10</v>
      </c>
      <c r="F26" s="90">
        <v>0.8</v>
      </c>
      <c r="G26" s="87">
        <v>0.05</v>
      </c>
      <c r="H26" s="3">
        <v>8</v>
      </c>
      <c r="I26" s="3">
        <v>8</v>
      </c>
      <c r="J26" s="87">
        <v>0.99</v>
      </c>
      <c r="K26" s="3">
        <v>4</v>
      </c>
      <c r="L26" s="3">
        <v>2</v>
      </c>
      <c r="M26" s="3">
        <v>4</v>
      </c>
      <c r="N26" s="3">
        <v>8</v>
      </c>
      <c r="O26" s="3">
        <v>2</v>
      </c>
      <c r="P26" s="3">
        <v>2</v>
      </c>
      <c r="Q26" s="3">
        <v>2</v>
      </c>
      <c r="R26" s="2">
        <v>252</v>
      </c>
      <c r="S26" s="3">
        <v>320</v>
      </c>
      <c r="T26" s="10" t="str">
        <f t="shared" si="0"/>
        <v>No</v>
      </c>
      <c r="U26" s="10" t="s">
        <v>64</v>
      </c>
      <c r="V26" s="10" t="s">
        <v>64</v>
      </c>
      <c r="W26" s="10" t="s">
        <v>64</v>
      </c>
      <c r="X26" s="10"/>
      <c r="Y26" s="10" t="s">
        <v>64</v>
      </c>
      <c r="Z26" s="10" t="s">
        <v>64</v>
      </c>
      <c r="AA26" s="10" t="s">
        <v>64</v>
      </c>
      <c r="AB26" s="10" t="s">
        <v>64</v>
      </c>
      <c r="AC26" s="10"/>
      <c r="AD26" s="10"/>
      <c r="AE26" s="10"/>
      <c r="AF26" s="10"/>
    </row>
    <row r="27" spans="1:32" ht="22.5" customHeight="1" x14ac:dyDescent="0.25">
      <c r="A27" s="19" t="s">
        <v>331</v>
      </c>
      <c r="B27" s="17">
        <v>1</v>
      </c>
      <c r="C27" s="17">
        <v>10</v>
      </c>
      <c r="D27" s="17">
        <v>4</v>
      </c>
      <c r="E27" s="17">
        <v>10</v>
      </c>
      <c r="F27" s="90">
        <v>0.8</v>
      </c>
      <c r="G27" s="87">
        <v>0</v>
      </c>
      <c r="H27" s="3">
        <v>16</v>
      </c>
      <c r="I27" s="3">
        <v>40</v>
      </c>
      <c r="J27" s="87">
        <v>0.97</v>
      </c>
      <c r="K27" s="3">
        <v>2</v>
      </c>
      <c r="L27" s="3">
        <v>10</v>
      </c>
      <c r="M27" s="3">
        <v>0.5</v>
      </c>
      <c r="N27" s="3">
        <v>32</v>
      </c>
      <c r="O27" s="3">
        <v>32</v>
      </c>
      <c r="P27" s="3">
        <v>8</v>
      </c>
      <c r="Q27" s="3">
        <v>10</v>
      </c>
      <c r="R27" s="2">
        <v>530</v>
      </c>
      <c r="S27" s="3">
        <v>342</v>
      </c>
      <c r="T27" s="10" t="str">
        <f t="shared" si="0"/>
        <v>No</v>
      </c>
      <c r="U27" s="10"/>
      <c r="V27" s="10"/>
      <c r="W27" s="10"/>
      <c r="X27" s="10"/>
      <c r="Y27" s="10"/>
      <c r="Z27" s="10"/>
      <c r="AA27" s="10" t="s">
        <v>64</v>
      </c>
      <c r="AB27" s="10" t="s">
        <v>64</v>
      </c>
      <c r="AC27" s="10"/>
      <c r="AD27" s="10"/>
      <c r="AE27" s="10"/>
      <c r="AF27" s="10"/>
    </row>
    <row r="28" spans="1:32" ht="22.5" customHeight="1" x14ac:dyDescent="0.25">
      <c r="A28" s="19" t="s">
        <v>332</v>
      </c>
      <c r="B28" s="17">
        <v>6</v>
      </c>
      <c r="C28" s="17">
        <v>12</v>
      </c>
      <c r="D28" s="17">
        <v>5</v>
      </c>
      <c r="E28" s="17">
        <v>2.5</v>
      </c>
      <c r="F28" s="90">
        <v>0.2</v>
      </c>
      <c r="G28" s="87">
        <v>0.02</v>
      </c>
      <c r="H28" s="3">
        <v>10</v>
      </c>
      <c r="I28" s="3">
        <v>5</v>
      </c>
      <c r="J28" s="87">
        <v>0.95</v>
      </c>
      <c r="K28" s="3">
        <v>5</v>
      </c>
      <c r="L28" s="3">
        <v>3</v>
      </c>
      <c r="M28" s="3">
        <v>0.5</v>
      </c>
      <c r="N28" s="3">
        <v>20</v>
      </c>
      <c r="O28" s="3">
        <v>5</v>
      </c>
      <c r="P28" s="3">
        <v>10</v>
      </c>
      <c r="Q28" s="3">
        <v>5</v>
      </c>
      <c r="R28" s="22">
        <v>1083</v>
      </c>
      <c r="S28" s="3">
        <v>150</v>
      </c>
      <c r="T28" s="10" t="str">
        <f t="shared" si="0"/>
        <v>Yes</v>
      </c>
      <c r="U28" s="10"/>
      <c r="V28" s="10"/>
      <c r="W28" s="10"/>
      <c r="X28" s="10"/>
      <c r="Y28" s="10"/>
      <c r="Z28" s="10"/>
      <c r="AA28" s="10" t="s">
        <v>64</v>
      </c>
      <c r="AB28" s="10" t="s">
        <v>64</v>
      </c>
      <c r="AC28" s="10"/>
      <c r="AD28" s="10"/>
      <c r="AE28" s="10"/>
      <c r="AF28" s="10"/>
    </row>
    <row r="29" spans="1:32" ht="22.5" customHeight="1" x14ac:dyDescent="0.25">
      <c r="A29" s="19" t="s">
        <v>333</v>
      </c>
      <c r="B29" s="17">
        <v>1.5</v>
      </c>
      <c r="C29" s="17">
        <v>2</v>
      </c>
      <c r="D29" s="17">
        <v>8</v>
      </c>
      <c r="E29" s="17">
        <v>1</v>
      </c>
      <c r="F29" s="90">
        <v>0.75</v>
      </c>
      <c r="G29" s="87">
        <v>0.05</v>
      </c>
      <c r="H29" s="3">
        <v>3</v>
      </c>
      <c r="I29" s="3">
        <v>5</v>
      </c>
      <c r="J29" s="87">
        <v>1</v>
      </c>
      <c r="K29" s="3">
        <v>2</v>
      </c>
      <c r="L29" s="3">
        <v>1</v>
      </c>
      <c r="M29" s="3"/>
      <c r="N29" s="3"/>
      <c r="O29" s="3">
        <v>2</v>
      </c>
      <c r="P29" s="3"/>
      <c r="Q29" s="3"/>
      <c r="R29" s="2">
        <v>34</v>
      </c>
      <c r="S29" s="3">
        <v>40</v>
      </c>
      <c r="T29" s="10" t="str">
        <f t="shared" si="0"/>
        <v>Yes</v>
      </c>
      <c r="U29" s="10" t="s">
        <v>64</v>
      </c>
      <c r="V29" s="10" t="s">
        <v>64</v>
      </c>
      <c r="W29" s="10"/>
      <c r="X29" s="10"/>
      <c r="Y29" s="10"/>
      <c r="Z29" s="10"/>
      <c r="AA29" s="10" t="s">
        <v>64</v>
      </c>
      <c r="AB29" s="10"/>
      <c r="AC29" s="10"/>
      <c r="AD29" s="10"/>
      <c r="AE29" s="10" t="s">
        <v>64</v>
      </c>
      <c r="AF29" s="10"/>
    </row>
    <row r="30" spans="1:32" ht="22.5" customHeight="1" x14ac:dyDescent="0.25">
      <c r="A30" s="19" t="s">
        <v>343</v>
      </c>
      <c r="B30" s="10">
        <v>5</v>
      </c>
      <c r="C30" s="10">
        <v>20</v>
      </c>
      <c r="D30" s="10">
        <v>5</v>
      </c>
      <c r="E30" s="10">
        <v>10</v>
      </c>
      <c r="F30" s="90">
        <v>0.3</v>
      </c>
      <c r="G30" s="87">
        <v>0.01</v>
      </c>
      <c r="H30" s="22">
        <v>20</v>
      </c>
      <c r="I30" s="22">
        <v>5</v>
      </c>
      <c r="J30" s="87">
        <v>0.99</v>
      </c>
      <c r="K30" s="22">
        <v>2</v>
      </c>
      <c r="L30" s="22">
        <v>10</v>
      </c>
      <c r="M30" s="22">
        <v>2</v>
      </c>
      <c r="N30" s="22">
        <v>5</v>
      </c>
      <c r="O30" s="22">
        <v>5</v>
      </c>
      <c r="P30" s="22">
        <v>5</v>
      </c>
      <c r="Q30" s="22">
        <v>10</v>
      </c>
      <c r="R30" s="2">
        <v>31</v>
      </c>
      <c r="S30" s="3">
        <v>150</v>
      </c>
      <c r="T30" s="10" t="str">
        <f t="shared" si="0"/>
        <v>Yes</v>
      </c>
      <c r="U30" s="10" t="s">
        <v>64</v>
      </c>
      <c r="V30" s="10" t="s">
        <v>64</v>
      </c>
      <c r="W30" s="10"/>
      <c r="X30" s="10"/>
      <c r="Y30" s="10" t="s">
        <v>64</v>
      </c>
      <c r="Z30" s="10"/>
      <c r="AA30" s="10"/>
      <c r="AB30" s="10"/>
      <c r="AC30" s="10"/>
      <c r="AD30" s="10"/>
      <c r="AE30" s="10"/>
      <c r="AF30" s="10"/>
    </row>
    <row r="32" spans="1:32" ht="22.5" customHeight="1" x14ac:dyDescent="0.25">
      <c r="B32" s="13"/>
      <c r="C32" s="13"/>
      <c r="D32" s="13"/>
      <c r="E32" s="13"/>
      <c r="F32" s="13"/>
      <c r="G32" s="13"/>
      <c r="H32" s="13"/>
      <c r="I32" s="13"/>
      <c r="J32" s="13"/>
      <c r="K32" s="23"/>
      <c r="L32" s="23"/>
      <c r="M32" s="23"/>
      <c r="N32" s="23"/>
      <c r="O32" s="23"/>
      <c r="P32" s="23"/>
      <c r="Q32" s="23"/>
    </row>
    <row r="33" spans="1:13" ht="22.5" customHeight="1" x14ac:dyDescent="0.25">
      <c r="A33" s="14"/>
      <c r="B33" s="15"/>
      <c r="C33" s="15"/>
      <c r="D33" s="15"/>
      <c r="E33" s="15"/>
      <c r="F33" s="13"/>
      <c r="G33" s="13"/>
      <c r="H33" s="25"/>
      <c r="I33" s="25"/>
      <c r="J33" s="13"/>
      <c r="K33" s="25"/>
      <c r="L33" s="25"/>
      <c r="M33" s="25"/>
    </row>
    <row r="34" spans="1:13" ht="22.5" customHeight="1" x14ac:dyDescent="0.25">
      <c r="A34" s="14"/>
      <c r="B34" s="13"/>
      <c r="C34" s="13"/>
      <c r="D34" s="13"/>
      <c r="E34" s="13"/>
      <c r="F34" s="13"/>
      <c r="G34" s="13"/>
      <c r="H34" s="23"/>
      <c r="I34" s="23"/>
      <c r="J34" s="13"/>
      <c r="K34" s="23"/>
      <c r="L34" s="23"/>
      <c r="M34" s="23"/>
    </row>
    <row r="35" spans="1:13" ht="22.5" customHeight="1" x14ac:dyDescent="0.25">
      <c r="F35" s="13"/>
      <c r="G35" s="13"/>
      <c r="J35" s="13"/>
    </row>
    <row r="36" spans="1:13" ht="22.5" customHeight="1" x14ac:dyDescent="0.25">
      <c r="F36" s="13"/>
      <c r="G36" s="13"/>
      <c r="J36" s="13"/>
    </row>
    <row r="37" spans="1:13" ht="22.5" customHeight="1" x14ac:dyDescent="0.25">
      <c r="F37" s="13"/>
      <c r="G37" s="13"/>
      <c r="J37" s="13"/>
    </row>
    <row r="38" spans="1:13" ht="22.5" customHeight="1" x14ac:dyDescent="0.25">
      <c r="F38" s="13"/>
      <c r="G38" s="13"/>
      <c r="J38" s="13"/>
    </row>
    <row r="39" spans="1:13" ht="22.5" customHeight="1" x14ac:dyDescent="0.25">
      <c r="F39" s="13"/>
      <c r="G39" s="13"/>
      <c r="J39" s="13"/>
    </row>
    <row r="40" spans="1:13" ht="22.5" customHeight="1" x14ac:dyDescent="0.25">
      <c r="F40" s="13"/>
      <c r="G40" s="13"/>
      <c r="J40" s="13"/>
    </row>
    <row r="41" spans="1:13" ht="22.5" customHeight="1" x14ac:dyDescent="0.25">
      <c r="F41" s="13"/>
      <c r="G41" s="13"/>
      <c r="J41" s="13"/>
    </row>
    <row r="42" spans="1:13" ht="22.5" customHeight="1" x14ac:dyDescent="0.25">
      <c r="F42" s="13"/>
      <c r="G42" s="13"/>
      <c r="J42" s="13"/>
    </row>
    <row r="43" spans="1:13" ht="22.5" customHeight="1" x14ac:dyDescent="0.25">
      <c r="F43" s="13"/>
      <c r="G43" s="13"/>
      <c r="J43" s="13"/>
    </row>
    <row r="44" spans="1:13" ht="22.5" customHeight="1" x14ac:dyDescent="0.25">
      <c r="F44" s="13"/>
      <c r="G44" s="13"/>
      <c r="J44" s="13"/>
    </row>
    <row r="45" spans="1:13" ht="22.5" customHeight="1" x14ac:dyDescent="0.25">
      <c r="F45" s="13"/>
      <c r="G45" s="13"/>
      <c r="J45" s="13"/>
    </row>
    <row r="46" spans="1:13" ht="22.5" customHeight="1" x14ac:dyDescent="0.25">
      <c r="F46" s="13"/>
      <c r="G46" s="13"/>
      <c r="J46" s="13"/>
    </row>
    <row r="47" spans="1:13" ht="22.5" customHeight="1" x14ac:dyDescent="0.25">
      <c r="F47" s="13"/>
      <c r="G47" s="13"/>
      <c r="J47" s="13"/>
    </row>
    <row r="48" spans="1:13" ht="22.5" customHeight="1" x14ac:dyDescent="0.25">
      <c r="F48" s="13"/>
      <c r="G48" s="13"/>
      <c r="J48" s="13"/>
    </row>
    <row r="49" spans="6:10" ht="22.5" customHeight="1" x14ac:dyDescent="0.25">
      <c r="F49" s="13"/>
      <c r="G49" s="13"/>
      <c r="J49" s="13"/>
    </row>
    <row r="50" spans="6:10" ht="22.5" customHeight="1" x14ac:dyDescent="0.25">
      <c r="F50" s="13"/>
      <c r="G50" s="13"/>
      <c r="J50" s="13"/>
    </row>
    <row r="51" spans="6:10" ht="22.5" customHeight="1" x14ac:dyDescent="0.25">
      <c r="F51" s="13"/>
      <c r="G51" s="13"/>
      <c r="J51" s="13"/>
    </row>
    <row r="52" spans="6:10" ht="22.5" customHeight="1" x14ac:dyDescent="0.25">
      <c r="F52" s="13"/>
      <c r="G52" s="13"/>
      <c r="J52" s="13"/>
    </row>
    <row r="53" spans="6:10" ht="22.5" customHeight="1" x14ac:dyDescent="0.25">
      <c r="F53" s="13"/>
      <c r="G53" s="13"/>
      <c r="J53" s="13"/>
    </row>
    <row r="54" spans="6:10" ht="22.5" customHeight="1" x14ac:dyDescent="0.25">
      <c r="F54" s="13"/>
      <c r="G54" s="13"/>
      <c r="J54" s="13"/>
    </row>
    <row r="55" spans="6:10" ht="22.5" customHeight="1" x14ac:dyDescent="0.25">
      <c r="F55" s="13"/>
      <c r="G55" s="13"/>
      <c r="J55" s="13"/>
    </row>
    <row r="56" spans="6:10" ht="22.5" customHeight="1" x14ac:dyDescent="0.25">
      <c r="F56" s="13"/>
      <c r="G56" s="13"/>
      <c r="J56" s="13"/>
    </row>
    <row r="57" spans="6:10" ht="22.5" customHeight="1" x14ac:dyDescent="0.25">
      <c r="F57" s="13"/>
      <c r="G57" s="13"/>
      <c r="J57" s="13"/>
    </row>
    <row r="58" spans="6:10" ht="22.5" customHeight="1" x14ac:dyDescent="0.25">
      <c r="F58" s="13"/>
      <c r="G58" s="13"/>
      <c r="J58" s="13"/>
    </row>
    <row r="59" spans="6:10" ht="22.5" customHeight="1" x14ac:dyDescent="0.25">
      <c r="F59" s="13"/>
      <c r="G59" s="13"/>
      <c r="J59" s="13"/>
    </row>
    <row r="60" spans="6:10" ht="22.5" customHeight="1" x14ac:dyDescent="0.25">
      <c r="F60" s="13"/>
      <c r="G60" s="13"/>
      <c r="J60" s="13"/>
    </row>
    <row r="61" spans="6:10" ht="22.5" customHeight="1" x14ac:dyDescent="0.25">
      <c r="F61" s="13"/>
      <c r="G61" s="13"/>
      <c r="J61" s="13"/>
    </row>
    <row r="62" spans="6:10" ht="22.5" customHeight="1" x14ac:dyDescent="0.25">
      <c r="F62" s="13"/>
    </row>
  </sheetData>
  <autoFilter ref="A1:AF30" xr:uid="{00000000-0009-0000-0000-000000000000}"/>
  <pageMargins left="0.7" right="0.7" top="0.75" bottom="0.75" header="0.3" footer="0.3"/>
  <pageSetup paperSize="9" orientation="portrait" verticalDpi="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L36"/>
  <sheetViews>
    <sheetView showGridLines="0" showRowColHeaders="0" workbookViewId="0">
      <selection activeCell="A3" sqref="A3"/>
    </sheetView>
  </sheetViews>
  <sheetFormatPr defaultRowHeight="15" x14ac:dyDescent="0.25"/>
  <cols>
    <col min="1" max="1" width="46" customWidth="1"/>
    <col min="2" max="2" width="16.5703125" customWidth="1"/>
    <col min="3" max="3" width="15" customWidth="1"/>
    <col min="4" max="4" width="18.28515625" customWidth="1"/>
    <col min="5" max="5" width="14.7109375" customWidth="1"/>
    <col min="6" max="6" width="40.42578125" customWidth="1"/>
    <col min="7" max="7" width="36" customWidth="1"/>
    <col min="8" max="8" width="29.140625" customWidth="1"/>
    <col min="9" max="9" width="15.28515625" customWidth="1"/>
    <col min="10" max="10" width="16.42578125" customWidth="1"/>
    <col min="11" max="11" width="18.85546875" customWidth="1"/>
    <col min="12" max="12" width="28.85546875" customWidth="1"/>
  </cols>
  <sheetData>
    <row r="1" spans="1:12" ht="28.5" customHeight="1" x14ac:dyDescent="0.25"/>
    <row r="2" spans="1:12" ht="33" customHeight="1" x14ac:dyDescent="0.4">
      <c r="A2" s="406">
        <f>'SVT Calculator'!D11</f>
        <v>0</v>
      </c>
      <c r="B2" t="s">
        <v>424</v>
      </c>
    </row>
    <row r="3" spans="1:12" ht="29.25" customHeight="1" x14ac:dyDescent="0.25">
      <c r="A3" s="520">
        <f>'SVT Calculator'!D13</f>
        <v>0</v>
      </c>
    </row>
    <row r="4" spans="1:12" ht="29.25" customHeight="1" x14ac:dyDescent="0.25">
      <c r="A4" s="418">
        <f>'SVT Calculator'!D9</f>
        <v>0</v>
      </c>
    </row>
    <row r="5" spans="1:12" ht="50.25" customHeight="1" x14ac:dyDescent="0.25">
      <c r="A5" s="503">
        <f>'SVT Calculator'!C3</f>
        <v>0</v>
      </c>
      <c r="B5" s="427" t="s">
        <v>399</v>
      </c>
      <c r="C5" s="427" t="s">
        <v>397</v>
      </c>
      <c r="D5" s="427" t="s">
        <v>396</v>
      </c>
      <c r="E5" s="427" t="s">
        <v>398</v>
      </c>
      <c r="F5" s="427" t="s">
        <v>419</v>
      </c>
      <c r="G5" s="427" t="s">
        <v>404</v>
      </c>
      <c r="H5" s="427" t="s">
        <v>420</v>
      </c>
      <c r="I5" s="427" t="s">
        <v>400</v>
      </c>
      <c r="J5" s="427" t="s">
        <v>401</v>
      </c>
      <c r="K5" s="427" t="s">
        <v>405</v>
      </c>
      <c r="L5" s="427" t="s">
        <v>418</v>
      </c>
    </row>
    <row r="6" spans="1:12" ht="24.75" customHeight="1" x14ac:dyDescent="0.25">
      <c r="A6" s="419" t="s">
        <v>76</v>
      </c>
      <c r="B6" s="102">
        <f>'SVT Calculator'!D16</f>
        <v>0</v>
      </c>
      <c r="C6" s="420">
        <f>'Social Value Proxies'!D13</f>
        <v>0</v>
      </c>
      <c r="D6" s="434">
        <v>1.5</v>
      </c>
      <c r="E6" s="420">
        <f>D6*'Social Value Proxies'!Q13</f>
        <v>223.42499999999998</v>
      </c>
      <c r="F6" s="437"/>
      <c r="G6" s="437"/>
      <c r="H6" s="437"/>
      <c r="I6" s="437"/>
      <c r="J6" s="437"/>
      <c r="K6" s="458"/>
      <c r="L6" s="437"/>
    </row>
    <row r="7" spans="1:12" ht="24.75" customHeight="1" x14ac:dyDescent="0.25">
      <c r="A7" s="419" t="s">
        <v>69</v>
      </c>
      <c r="B7" s="509">
        <f>'SVT Calculator'!D18</f>
        <v>0</v>
      </c>
      <c r="C7" s="420">
        <f>'Social Value Proxies'!D15</f>
        <v>0</v>
      </c>
      <c r="D7" s="508">
        <v>0.05</v>
      </c>
      <c r="E7" s="420">
        <f>D7*(A3/10000)*'Social Value Proxies'!X15</f>
        <v>0</v>
      </c>
      <c r="F7" s="437"/>
      <c r="G7" s="437"/>
      <c r="H7" s="437"/>
      <c r="I7" s="437"/>
      <c r="J7" s="437"/>
      <c r="K7" s="458"/>
      <c r="L7" s="437"/>
    </row>
    <row r="8" spans="1:12" ht="24.75" customHeight="1" x14ac:dyDescent="0.25">
      <c r="A8" s="419" t="s">
        <v>81</v>
      </c>
      <c r="B8" s="102">
        <f>'SVT Calculator'!D20</f>
        <v>0</v>
      </c>
      <c r="C8" s="420">
        <f>'Social Value Proxies'!D17</f>
        <v>0</v>
      </c>
      <c r="D8" s="434">
        <v>0</v>
      </c>
      <c r="E8" s="420">
        <f>D8*'Social Value Proxies'!Q17</f>
        <v>0</v>
      </c>
      <c r="F8" s="437"/>
      <c r="G8" s="437"/>
      <c r="H8" s="437"/>
      <c r="I8" s="437"/>
      <c r="J8" s="437"/>
      <c r="K8" s="458"/>
      <c r="L8" s="437"/>
    </row>
    <row r="9" spans="1:12" ht="24.75" customHeight="1" x14ac:dyDescent="0.25">
      <c r="A9" s="419" t="s">
        <v>82</v>
      </c>
      <c r="B9" s="507">
        <f>'SVT Calculator'!D21</f>
        <v>0</v>
      </c>
      <c r="C9" s="420">
        <f>'Social Value Proxies'!D18</f>
        <v>0</v>
      </c>
      <c r="D9" s="102">
        <v>0.375</v>
      </c>
      <c r="E9" s="420">
        <f>D9*'Social Value Proxies'!Q18</f>
        <v>37.623750000000001</v>
      </c>
      <c r="F9" s="437"/>
      <c r="G9" s="437"/>
      <c r="H9" s="437"/>
      <c r="I9" s="437"/>
      <c r="J9" s="437"/>
      <c r="K9" s="458"/>
      <c r="L9" s="437"/>
    </row>
    <row r="10" spans="1:12" ht="24.75" customHeight="1" x14ac:dyDescent="0.25">
      <c r="A10" s="419" t="s">
        <v>72</v>
      </c>
      <c r="B10" s="507">
        <f>'SVT Calculator'!D22</f>
        <v>0</v>
      </c>
      <c r="C10" s="420">
        <f>'Social Value Proxies'!D19</f>
        <v>0</v>
      </c>
      <c r="D10" s="102">
        <v>0.375</v>
      </c>
      <c r="E10" s="420">
        <f>D10*'Social Value Proxies'!Q19</f>
        <v>92.396551169394385</v>
      </c>
      <c r="F10" s="437"/>
      <c r="G10" s="437"/>
      <c r="H10" s="437"/>
      <c r="I10" s="437"/>
      <c r="J10" s="437"/>
      <c r="K10" s="458"/>
      <c r="L10" s="437"/>
    </row>
    <row r="11" spans="1:12" ht="24.75" customHeight="1" x14ac:dyDescent="0.25">
      <c r="A11" s="419" t="s">
        <v>73</v>
      </c>
      <c r="B11" s="507">
        <f>'SVT Calculator'!D23</f>
        <v>0</v>
      </c>
      <c r="C11" s="420">
        <f>'Social Value Proxies'!D20</f>
        <v>0</v>
      </c>
      <c r="D11" s="434">
        <v>0</v>
      </c>
      <c r="E11" s="420">
        <f>D11*'Social Value Proxies'!Q20</f>
        <v>0</v>
      </c>
      <c r="F11" s="437"/>
      <c r="G11" s="437"/>
      <c r="H11" s="437"/>
      <c r="I11" s="437"/>
      <c r="J11" s="437"/>
      <c r="K11" s="458"/>
      <c r="L11" s="437"/>
    </row>
    <row r="12" spans="1:12" ht="24.75" customHeight="1" x14ac:dyDescent="0.25">
      <c r="A12" s="419" t="s">
        <v>78</v>
      </c>
      <c r="B12" s="507">
        <f>'SVT Calculator'!D24</f>
        <v>0</v>
      </c>
      <c r="C12" s="420">
        <f>'Social Value Proxies'!D21</f>
        <v>0</v>
      </c>
      <c r="D12" s="434">
        <v>0</v>
      </c>
      <c r="E12" s="420">
        <f>D12*'Social Value Proxies'!Q21</f>
        <v>0</v>
      </c>
      <c r="F12" s="437"/>
      <c r="G12" s="437"/>
      <c r="H12" s="437"/>
      <c r="I12" s="437"/>
      <c r="J12" s="437"/>
      <c r="K12" s="458"/>
      <c r="L12" s="437"/>
    </row>
    <row r="13" spans="1:12" ht="24.75" customHeight="1" x14ac:dyDescent="0.25">
      <c r="A13" s="419" t="s">
        <v>67</v>
      </c>
      <c r="B13" s="507">
        <f>'SVT Calculator'!D25</f>
        <v>0</v>
      </c>
      <c r="C13" s="420">
        <f>'Social Value Proxies'!D22</f>
        <v>0</v>
      </c>
      <c r="D13" s="434">
        <v>0.75</v>
      </c>
      <c r="E13" s="420">
        <f>D13*'Social Value Proxies'!Q22</f>
        <v>75</v>
      </c>
      <c r="F13" s="437"/>
      <c r="G13" s="437"/>
      <c r="H13" s="437"/>
      <c r="I13" s="437"/>
      <c r="J13" s="437"/>
      <c r="K13" s="458"/>
      <c r="L13" s="437"/>
    </row>
    <row r="14" spans="1:12" ht="24.75" customHeight="1" x14ac:dyDescent="0.25">
      <c r="A14" s="419" t="s">
        <v>71</v>
      </c>
      <c r="B14" s="507">
        <f>'SVT Calculator'!D26</f>
        <v>0</v>
      </c>
      <c r="C14" s="420">
        <f>'Social Value Proxies'!D23</f>
        <v>0</v>
      </c>
      <c r="D14" s="434">
        <v>1.5</v>
      </c>
      <c r="E14" s="420">
        <f>D14*'Social Value Proxies'!Q23</f>
        <v>22.200000000000003</v>
      </c>
      <c r="F14" s="437"/>
      <c r="G14" s="437"/>
      <c r="H14" s="437"/>
      <c r="I14" s="437"/>
      <c r="J14" s="437"/>
      <c r="K14" s="458"/>
      <c r="L14" s="437"/>
    </row>
    <row r="15" spans="1:12" ht="24.75" customHeight="1" x14ac:dyDescent="0.25">
      <c r="A15" s="419" t="s">
        <v>74</v>
      </c>
      <c r="B15" s="507">
        <f>'SVT Calculator'!D27</f>
        <v>0</v>
      </c>
      <c r="C15" s="420">
        <f>'Social Value Proxies'!D24</f>
        <v>0</v>
      </c>
      <c r="D15" s="434">
        <v>3</v>
      </c>
      <c r="E15" s="420">
        <f>D15*'Social Value Proxies'!Q24</f>
        <v>44.400000000000006</v>
      </c>
      <c r="F15" s="437"/>
      <c r="G15" s="437"/>
      <c r="H15" s="437"/>
      <c r="I15" s="437"/>
      <c r="J15" s="437"/>
      <c r="K15" s="458"/>
      <c r="L15" s="437"/>
    </row>
    <row r="16" spans="1:12" ht="24.75" customHeight="1" x14ac:dyDescent="0.25">
      <c r="A16" s="443" t="s">
        <v>79</v>
      </c>
      <c r="B16" s="507">
        <f>'SVT Calculator'!D28</f>
        <v>0</v>
      </c>
      <c r="C16" s="420">
        <f>'Social Value Proxies'!D25</f>
        <v>0</v>
      </c>
      <c r="D16" s="434">
        <v>0</v>
      </c>
      <c r="E16" s="420">
        <f>D16*'Social Value Proxies'!Q25</f>
        <v>0</v>
      </c>
      <c r="F16" s="437"/>
      <c r="G16" s="437"/>
      <c r="H16" s="437"/>
      <c r="I16" s="437"/>
      <c r="J16" s="437"/>
      <c r="K16" s="458"/>
      <c r="L16" s="437"/>
    </row>
    <row r="17" spans="1:12" ht="24.75" customHeight="1" x14ac:dyDescent="0.25">
      <c r="A17" s="443" t="s">
        <v>80</v>
      </c>
      <c r="B17" s="507">
        <f>'SVT Calculator'!D29</f>
        <v>0</v>
      </c>
      <c r="C17" s="420">
        <f>'Social Value Proxies'!D26</f>
        <v>0</v>
      </c>
      <c r="D17" s="434">
        <v>0</v>
      </c>
      <c r="E17" s="420">
        <f>D17*'Social Value Proxies'!Q26</f>
        <v>0</v>
      </c>
      <c r="F17" s="437"/>
      <c r="G17" s="437"/>
      <c r="H17" s="437"/>
      <c r="I17" s="437"/>
      <c r="J17" s="437"/>
      <c r="K17" s="458"/>
      <c r="L17" s="437"/>
    </row>
    <row r="18" spans="1:12" x14ac:dyDescent="0.25">
      <c r="A18" s="454" t="s">
        <v>368</v>
      </c>
      <c r="B18" s="445"/>
      <c r="C18" s="444">
        <f>'Social Value Proxies'!D27</f>
        <v>0</v>
      </c>
      <c r="D18" s="447"/>
      <c r="E18" s="444">
        <f>SUM(E6:E17)</f>
        <v>495.04530116939441</v>
      </c>
      <c r="F18" s="441"/>
      <c r="G18" s="441"/>
      <c r="H18" s="441"/>
      <c r="I18" s="441"/>
      <c r="J18" s="441"/>
      <c r="L18" s="441"/>
    </row>
    <row r="19" spans="1:12" x14ac:dyDescent="0.25">
      <c r="A19" s="455" t="s">
        <v>372</v>
      </c>
      <c r="B19" s="442"/>
      <c r="C19" s="453" t="str">
        <f>'Social Value Proxies'!D31</f>
        <v/>
      </c>
      <c r="D19" s="450"/>
      <c r="E19" s="453" t="e">
        <f>E18/A3</f>
        <v>#DIV/0!</v>
      </c>
      <c r="F19" s="441"/>
      <c r="G19" s="441"/>
      <c r="H19" s="441"/>
      <c r="I19" s="441"/>
      <c r="J19" s="441"/>
      <c r="L19" s="441"/>
    </row>
    <row r="22" spans="1:12" ht="60" customHeight="1" x14ac:dyDescent="0.25">
      <c r="A22" s="539" t="s">
        <v>423</v>
      </c>
      <c r="B22" s="539"/>
      <c r="C22" s="538" t="s">
        <v>421</v>
      </c>
      <c r="D22" s="538"/>
      <c r="E22" s="538"/>
    </row>
    <row r="23" spans="1:12" x14ac:dyDescent="0.25">
      <c r="A23" s="539"/>
      <c r="B23" s="539"/>
      <c r="C23" s="538"/>
      <c r="D23" s="538"/>
      <c r="E23" s="538"/>
    </row>
    <row r="24" spans="1:12" x14ac:dyDescent="0.25">
      <c r="A24" s="539"/>
      <c r="B24" s="539"/>
      <c r="C24" s="538"/>
      <c r="D24" s="538"/>
      <c r="E24" s="538"/>
    </row>
    <row r="25" spans="1:12" x14ac:dyDescent="0.25">
      <c r="C25" s="538"/>
      <c r="D25" s="538"/>
      <c r="E25" s="538"/>
    </row>
    <row r="26" spans="1:12" x14ac:dyDescent="0.25">
      <c r="C26" s="538"/>
      <c r="D26" s="538"/>
      <c r="E26" s="538"/>
    </row>
    <row r="27" spans="1:12" x14ac:dyDescent="0.25">
      <c r="A27" s="504"/>
      <c r="C27" s="538"/>
      <c r="D27" s="538"/>
      <c r="E27" s="538"/>
    </row>
    <row r="28" spans="1:12" x14ac:dyDescent="0.25">
      <c r="A28" s="504"/>
      <c r="C28" s="538"/>
      <c r="D28" s="538"/>
      <c r="E28" s="538"/>
    </row>
    <row r="29" spans="1:12" x14ac:dyDescent="0.25">
      <c r="A29" s="504"/>
      <c r="C29" s="538"/>
      <c r="D29" s="538"/>
      <c r="E29" s="538"/>
    </row>
    <row r="30" spans="1:12" x14ac:dyDescent="0.25">
      <c r="A30" s="504"/>
      <c r="C30" s="538"/>
      <c r="D30" s="538"/>
      <c r="E30" s="538"/>
    </row>
    <row r="31" spans="1:12" x14ac:dyDescent="0.25">
      <c r="A31" s="504"/>
      <c r="C31" s="538"/>
      <c r="D31" s="538"/>
      <c r="E31" s="538"/>
    </row>
    <row r="33" spans="1:1" x14ac:dyDescent="0.25">
      <c r="A33" t="s">
        <v>413</v>
      </c>
    </row>
    <row r="34" spans="1:1" x14ac:dyDescent="0.25">
      <c r="A34" s="495" t="s">
        <v>414</v>
      </c>
    </row>
    <row r="35" spans="1:1" ht="105" x14ac:dyDescent="0.25">
      <c r="A35" s="496" t="s">
        <v>415</v>
      </c>
    </row>
    <row r="36" spans="1:1" x14ac:dyDescent="0.25">
      <c r="A36" s="497" t="s">
        <v>416</v>
      </c>
    </row>
  </sheetData>
  <sheetProtection algorithmName="SHA-512" hashValue="ErwSNezcfIqvYbyFCcMGhCaiqHO0lbB029e1r+Td1YEzGyVfXrxQTkyN0cTNBV1OSffrr0AXPDXtvSJDtIxvsA==" saltValue="eyPQMJlNS0y4P2s860aWqw==" spinCount="100000" sheet="1" objects="1" scenarios="1"/>
  <mergeCells count="2">
    <mergeCell ref="A22:B24"/>
    <mergeCell ref="C22:E31"/>
  </mergeCells>
  <hyperlinks>
    <hyperlink ref="A36" r:id="rId1" xr:uid="{00000000-0004-0000-0900-000000000000}"/>
    <hyperlink ref="A34" r:id="rId2" xr:uid="{00000000-0004-0000-0900-000001000000}"/>
  </hyperlinks>
  <pageMargins left="0.7" right="0.7" top="0.75" bottom="0.75" header="0.3" footer="0.3"/>
  <pageSetup paperSize="9" orientation="portrait" verticalDpi="0"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L36"/>
  <sheetViews>
    <sheetView showGridLines="0" showRowColHeaders="0" workbookViewId="0"/>
  </sheetViews>
  <sheetFormatPr defaultRowHeight="15" x14ac:dyDescent="0.25"/>
  <cols>
    <col min="1" max="1" width="46" customWidth="1"/>
    <col min="2" max="2" width="16.5703125" customWidth="1"/>
    <col min="3" max="3" width="15" customWidth="1"/>
    <col min="4" max="4" width="18.28515625" customWidth="1"/>
    <col min="5" max="5" width="14.7109375" customWidth="1"/>
    <col min="6" max="6" width="40.42578125" customWidth="1"/>
    <col min="7" max="7" width="36" customWidth="1"/>
    <col min="8" max="8" width="29.140625" customWidth="1"/>
    <col min="9" max="9" width="15.28515625" customWidth="1"/>
    <col min="10" max="10" width="16.42578125" customWidth="1"/>
    <col min="11" max="11" width="18.85546875" customWidth="1"/>
    <col min="12" max="12" width="28.85546875" customWidth="1"/>
  </cols>
  <sheetData>
    <row r="1" spans="1:12" ht="21" customHeight="1" x14ac:dyDescent="0.25">
      <c r="F1" s="542"/>
      <c r="G1" s="540"/>
      <c r="H1" s="538"/>
    </row>
    <row r="2" spans="1:12" ht="33" customHeight="1" x14ac:dyDescent="0.4">
      <c r="A2" s="406">
        <f>'SVT Calculator'!E11</f>
        <v>0</v>
      </c>
      <c r="F2" s="542"/>
      <c r="G2" s="538"/>
      <c r="H2" s="538"/>
    </row>
    <row r="3" spans="1:12" ht="29.25" customHeight="1" x14ac:dyDescent="0.25">
      <c r="A3" s="520">
        <f>'SVT Calculator'!E13</f>
        <v>0</v>
      </c>
      <c r="F3" s="505"/>
      <c r="G3" s="538"/>
      <c r="H3" s="538"/>
    </row>
    <row r="4" spans="1:12" ht="29.25" customHeight="1" x14ac:dyDescent="0.25">
      <c r="A4" s="418">
        <f>'SVT Calculator'!E9</f>
        <v>0</v>
      </c>
      <c r="G4" s="541"/>
      <c r="H4" s="541"/>
    </row>
    <row r="5" spans="1:12" ht="50.25" customHeight="1" x14ac:dyDescent="0.25">
      <c r="A5" s="503">
        <f>'SVT Calculator'!C3</f>
        <v>0</v>
      </c>
      <c r="B5" s="427" t="s">
        <v>399</v>
      </c>
      <c r="C5" s="427" t="s">
        <v>397</v>
      </c>
      <c r="D5" s="427" t="s">
        <v>396</v>
      </c>
      <c r="E5" s="427" t="s">
        <v>398</v>
      </c>
      <c r="F5" s="427" t="s">
        <v>419</v>
      </c>
      <c r="G5" s="427" t="s">
        <v>404</v>
      </c>
      <c r="H5" s="427" t="s">
        <v>420</v>
      </c>
      <c r="I5" s="427" t="s">
        <v>400</v>
      </c>
      <c r="J5" s="427" t="s">
        <v>401</v>
      </c>
      <c r="K5" s="427" t="s">
        <v>405</v>
      </c>
      <c r="L5" s="427" t="s">
        <v>418</v>
      </c>
    </row>
    <row r="6" spans="1:12" ht="24.75" customHeight="1" x14ac:dyDescent="0.25">
      <c r="A6" s="419" t="s">
        <v>76</v>
      </c>
      <c r="B6" s="102">
        <f>'SVT Calculator'!E16</f>
        <v>0</v>
      </c>
      <c r="C6" s="420">
        <f>'Social Value Proxies'!E13</f>
        <v>0</v>
      </c>
      <c r="D6" s="434"/>
      <c r="E6" s="420">
        <f>D6*'Social Value Proxies'!Q13</f>
        <v>0</v>
      </c>
      <c r="F6" s="437"/>
      <c r="G6" s="437"/>
      <c r="H6" s="437"/>
      <c r="I6" s="437"/>
      <c r="J6" s="437"/>
      <c r="K6" s="458"/>
      <c r="L6" s="437"/>
    </row>
    <row r="7" spans="1:12" ht="24.75" customHeight="1" x14ac:dyDescent="0.25">
      <c r="A7" s="419" t="s">
        <v>69</v>
      </c>
      <c r="B7" s="421">
        <f>'SVT Calculator'!E18</f>
        <v>0</v>
      </c>
      <c r="C7" s="420">
        <f>'Social Value Proxies'!E15</f>
        <v>0</v>
      </c>
      <c r="D7" s="515"/>
      <c r="E7" s="420">
        <f>D7*(A3/10000)*'Social Value Proxies'!X15</f>
        <v>0</v>
      </c>
      <c r="F7" s="437"/>
      <c r="G7" s="437"/>
      <c r="H7" s="437"/>
      <c r="I7" s="437"/>
      <c r="J7" s="437"/>
      <c r="K7" s="458"/>
      <c r="L7" s="437"/>
    </row>
    <row r="8" spans="1:12" ht="24.75" customHeight="1" x14ac:dyDescent="0.25">
      <c r="A8" s="419" t="s">
        <v>81</v>
      </c>
      <c r="B8" s="102">
        <f>'SVT Calculator'!E20</f>
        <v>0</v>
      </c>
      <c r="C8" s="420">
        <f>'Social Value Proxies'!E17</f>
        <v>0</v>
      </c>
      <c r="D8" s="434"/>
      <c r="E8" s="420">
        <f>D8*'Social Value Proxies'!Q17</f>
        <v>0</v>
      </c>
      <c r="F8" s="437"/>
      <c r="G8" s="437"/>
      <c r="H8" s="437"/>
      <c r="I8" s="437"/>
      <c r="J8" s="437"/>
      <c r="K8" s="458"/>
      <c r="L8" s="437"/>
    </row>
    <row r="9" spans="1:12" ht="24.75" customHeight="1" x14ac:dyDescent="0.25">
      <c r="A9" s="419" t="s">
        <v>82</v>
      </c>
      <c r="B9" s="102">
        <f>'SVT Calculator'!E21</f>
        <v>0</v>
      </c>
      <c r="C9" s="420">
        <f>'Social Value Proxies'!E18</f>
        <v>0</v>
      </c>
      <c r="D9" s="434"/>
      <c r="E9" s="420">
        <f>D9*'Social Value Proxies'!Q18</f>
        <v>0</v>
      </c>
      <c r="F9" s="437"/>
      <c r="G9" s="437"/>
      <c r="H9" s="437"/>
      <c r="I9" s="437"/>
      <c r="J9" s="437"/>
      <c r="K9" s="458"/>
      <c r="L9" s="437"/>
    </row>
    <row r="10" spans="1:12" ht="24.75" customHeight="1" x14ac:dyDescent="0.25">
      <c r="A10" s="419" t="s">
        <v>72</v>
      </c>
      <c r="B10" s="102">
        <f>'SVT Calculator'!E22</f>
        <v>0</v>
      </c>
      <c r="C10" s="420">
        <f>'Social Value Proxies'!E19</f>
        <v>0</v>
      </c>
      <c r="D10" s="434"/>
      <c r="E10" s="420">
        <f>D10*'Social Value Proxies'!Q19</f>
        <v>0</v>
      </c>
      <c r="F10" s="437"/>
      <c r="G10" s="437"/>
      <c r="H10" s="437"/>
      <c r="I10" s="437"/>
      <c r="J10" s="437"/>
      <c r="K10" s="458"/>
      <c r="L10" s="437"/>
    </row>
    <row r="11" spans="1:12" ht="24.75" customHeight="1" x14ac:dyDescent="0.25">
      <c r="A11" s="419" t="s">
        <v>73</v>
      </c>
      <c r="B11" s="102">
        <f>'SVT Calculator'!E23</f>
        <v>0</v>
      </c>
      <c r="C11" s="420">
        <f>'Social Value Proxies'!E20</f>
        <v>0</v>
      </c>
      <c r="D11" s="434"/>
      <c r="E11" s="420">
        <f>D11*'Social Value Proxies'!Q20</f>
        <v>0</v>
      </c>
      <c r="F11" s="437"/>
      <c r="G11" s="437"/>
      <c r="H11" s="437"/>
      <c r="I11" s="437"/>
      <c r="J11" s="437"/>
      <c r="K11" s="458"/>
      <c r="L11" s="437"/>
    </row>
    <row r="12" spans="1:12" ht="24.75" customHeight="1" x14ac:dyDescent="0.25">
      <c r="A12" s="419" t="s">
        <v>78</v>
      </c>
      <c r="B12" s="102">
        <f>'SVT Calculator'!E24</f>
        <v>0</v>
      </c>
      <c r="C12" s="420">
        <f>'Social Value Proxies'!E21</f>
        <v>0</v>
      </c>
      <c r="D12" s="434"/>
      <c r="E12" s="420">
        <f>D12*'Social Value Proxies'!Q21</f>
        <v>0</v>
      </c>
      <c r="F12" s="437"/>
      <c r="G12" s="437"/>
      <c r="H12" s="437"/>
      <c r="I12" s="437"/>
      <c r="J12" s="437"/>
      <c r="K12" s="458"/>
      <c r="L12" s="437"/>
    </row>
    <row r="13" spans="1:12" ht="24.75" customHeight="1" x14ac:dyDescent="0.25">
      <c r="A13" s="419" t="s">
        <v>67</v>
      </c>
      <c r="B13" s="102">
        <f>'SVT Calculator'!E25</f>
        <v>0</v>
      </c>
      <c r="C13" s="420">
        <f>'Social Value Proxies'!E22</f>
        <v>0</v>
      </c>
      <c r="D13" s="434"/>
      <c r="E13" s="420">
        <f>D13*'Social Value Proxies'!Q22</f>
        <v>0</v>
      </c>
      <c r="F13" s="437"/>
      <c r="G13" s="437"/>
      <c r="H13" s="437"/>
      <c r="I13" s="437"/>
      <c r="J13" s="437"/>
      <c r="K13" s="458"/>
      <c r="L13" s="437"/>
    </row>
    <row r="14" spans="1:12" ht="24.75" customHeight="1" x14ac:dyDescent="0.25">
      <c r="A14" s="419" t="s">
        <v>71</v>
      </c>
      <c r="B14" s="102">
        <f>'SVT Calculator'!E26</f>
        <v>0</v>
      </c>
      <c r="C14" s="420">
        <f>'Social Value Proxies'!E23</f>
        <v>0</v>
      </c>
      <c r="D14" s="434"/>
      <c r="E14" s="420">
        <f>D14*'Social Value Proxies'!Q23</f>
        <v>0</v>
      </c>
      <c r="F14" s="437"/>
      <c r="G14" s="437"/>
      <c r="H14" s="437"/>
      <c r="I14" s="437"/>
      <c r="J14" s="437"/>
      <c r="K14" s="458"/>
      <c r="L14" s="437"/>
    </row>
    <row r="15" spans="1:12" ht="24.75" customHeight="1" x14ac:dyDescent="0.25">
      <c r="A15" s="419" t="s">
        <v>74</v>
      </c>
      <c r="B15" s="102">
        <f>'SVT Calculator'!E27</f>
        <v>0</v>
      </c>
      <c r="C15" s="420">
        <f>'Social Value Proxies'!E24</f>
        <v>0</v>
      </c>
      <c r="D15" s="434"/>
      <c r="E15" s="420">
        <f>D15*'Social Value Proxies'!Q24</f>
        <v>0</v>
      </c>
      <c r="F15" s="437"/>
      <c r="G15" s="437"/>
      <c r="H15" s="437"/>
      <c r="I15" s="437"/>
      <c r="J15" s="437"/>
      <c r="K15" s="458"/>
      <c r="L15" s="437"/>
    </row>
    <row r="16" spans="1:12" ht="24.75" customHeight="1" x14ac:dyDescent="0.25">
      <c r="A16" s="443" t="s">
        <v>79</v>
      </c>
      <c r="B16" s="102">
        <f>'SVT Calculator'!E28</f>
        <v>0</v>
      </c>
      <c r="C16" s="420">
        <f>'Social Value Proxies'!E25</f>
        <v>0</v>
      </c>
      <c r="D16" s="434"/>
      <c r="E16" s="420">
        <f>D16*'Social Value Proxies'!Q25</f>
        <v>0</v>
      </c>
      <c r="F16" s="437"/>
      <c r="G16" s="437"/>
      <c r="H16" s="437"/>
      <c r="I16" s="437"/>
      <c r="J16" s="437"/>
      <c r="K16" s="458"/>
      <c r="L16" s="437"/>
    </row>
    <row r="17" spans="1:12" ht="24.75" customHeight="1" x14ac:dyDescent="0.25">
      <c r="A17" s="443" t="s">
        <v>80</v>
      </c>
      <c r="B17" s="102">
        <f>'SVT Calculator'!E29</f>
        <v>0</v>
      </c>
      <c r="C17" s="420">
        <f>'Social Value Proxies'!E26</f>
        <v>0</v>
      </c>
      <c r="D17" s="434"/>
      <c r="E17" s="420">
        <f>D17*'Social Value Proxies'!Q26</f>
        <v>0</v>
      </c>
      <c r="F17" s="437"/>
      <c r="G17" s="437"/>
      <c r="H17" s="437"/>
      <c r="I17" s="437"/>
      <c r="J17" s="437"/>
      <c r="K17" s="458"/>
      <c r="L17" s="437"/>
    </row>
    <row r="18" spans="1:12" x14ac:dyDescent="0.25">
      <c r="A18" s="454" t="s">
        <v>368</v>
      </c>
      <c r="B18" s="445"/>
      <c r="C18" s="444">
        <f>'Social Value Proxies'!E27</f>
        <v>0</v>
      </c>
      <c r="D18" s="447"/>
      <c r="E18" s="444">
        <f>SUM(E6:E17)</f>
        <v>0</v>
      </c>
      <c r="F18" s="441"/>
      <c r="G18" s="441"/>
      <c r="H18" s="441"/>
      <c r="I18" s="441"/>
      <c r="J18" s="441"/>
      <c r="L18" s="441"/>
    </row>
    <row r="19" spans="1:12" x14ac:dyDescent="0.25">
      <c r="A19" s="455" t="s">
        <v>372</v>
      </c>
      <c r="B19" s="442"/>
      <c r="C19" s="453" t="str">
        <f>'Social Value Proxies'!E31</f>
        <v/>
      </c>
      <c r="D19" s="450"/>
      <c r="E19" s="453" t="e">
        <f>E18/A3</f>
        <v>#DIV/0!</v>
      </c>
      <c r="F19" s="441"/>
      <c r="G19" s="441"/>
      <c r="H19" s="441"/>
      <c r="I19" s="441"/>
      <c r="J19" s="441"/>
      <c r="L19" s="441"/>
    </row>
    <row r="22" spans="1:12" ht="60" customHeight="1" x14ac:dyDescent="0.25">
      <c r="A22" s="539" t="s">
        <v>423</v>
      </c>
      <c r="B22" s="539"/>
      <c r="C22" s="538" t="s">
        <v>421</v>
      </c>
      <c r="D22" s="538"/>
      <c r="E22" s="538"/>
    </row>
    <row r="23" spans="1:12" x14ac:dyDescent="0.25">
      <c r="A23" s="539"/>
      <c r="B23" s="539"/>
      <c r="C23" s="538"/>
      <c r="D23" s="538"/>
      <c r="E23" s="538"/>
    </row>
    <row r="24" spans="1:12" x14ac:dyDescent="0.25">
      <c r="A24" s="539"/>
      <c r="B24" s="539"/>
      <c r="C24" s="538"/>
      <c r="D24" s="538"/>
      <c r="E24" s="538"/>
    </row>
    <row r="25" spans="1:12" x14ac:dyDescent="0.25">
      <c r="C25" s="538"/>
      <c r="D25" s="538"/>
      <c r="E25" s="538"/>
    </row>
    <row r="26" spans="1:12" x14ac:dyDescent="0.25">
      <c r="C26" s="538"/>
      <c r="D26" s="538"/>
      <c r="E26" s="538"/>
    </row>
    <row r="27" spans="1:12" x14ac:dyDescent="0.25">
      <c r="A27" s="504"/>
      <c r="C27" s="538"/>
      <c r="D27" s="538"/>
      <c r="E27" s="538"/>
    </row>
    <row r="28" spans="1:12" x14ac:dyDescent="0.25">
      <c r="A28" s="504"/>
      <c r="C28" s="538"/>
      <c r="D28" s="538"/>
      <c r="E28" s="538"/>
    </row>
    <row r="29" spans="1:12" x14ac:dyDescent="0.25">
      <c r="A29" s="504"/>
      <c r="C29" s="538"/>
      <c r="D29" s="538"/>
      <c r="E29" s="538"/>
    </row>
    <row r="30" spans="1:12" x14ac:dyDescent="0.25">
      <c r="A30" s="504"/>
      <c r="C30" s="538"/>
      <c r="D30" s="538"/>
      <c r="E30" s="538"/>
    </row>
    <row r="31" spans="1:12" x14ac:dyDescent="0.25">
      <c r="A31" s="504"/>
      <c r="C31" s="538"/>
      <c r="D31" s="538"/>
      <c r="E31" s="538"/>
    </row>
    <row r="33" spans="1:1" x14ac:dyDescent="0.25">
      <c r="A33" t="s">
        <v>413</v>
      </c>
    </row>
    <row r="34" spans="1:1" x14ac:dyDescent="0.25">
      <c r="A34" s="495" t="s">
        <v>414</v>
      </c>
    </row>
    <row r="35" spans="1:1" ht="105" x14ac:dyDescent="0.25">
      <c r="A35" s="496" t="s">
        <v>415</v>
      </c>
    </row>
    <row r="36" spans="1:1" x14ac:dyDescent="0.25">
      <c r="A36" s="497" t="s">
        <v>416</v>
      </c>
    </row>
  </sheetData>
  <sheetProtection algorithmName="SHA-512" hashValue="53wEsF8E/GqMBN5dOmZ8wbOY5XDZnwnHyvi7Ml6AyzUJfg2LXxlbEcmXCmPdOyNFGHUnjSmjddnVdT/LFgrsLw==" saltValue="yV++1dmJB4+uuTyHFzctPg==" spinCount="100000" sheet="1" objects="1" scenarios="1"/>
  <mergeCells count="4">
    <mergeCell ref="G1:H4"/>
    <mergeCell ref="F1:F2"/>
    <mergeCell ref="C22:E31"/>
    <mergeCell ref="A22:B24"/>
  </mergeCells>
  <hyperlinks>
    <hyperlink ref="A36" r:id="rId1" xr:uid="{00000000-0004-0000-0A00-000000000000}"/>
    <hyperlink ref="A34" r:id="rId2" xr:uid="{00000000-0004-0000-0A00-000001000000}"/>
  </hyperlinks>
  <pageMargins left="0.7" right="0.7" top="0.75" bottom="0.75" header="0.3" footer="0.3"/>
  <pageSetup paperSize="9" orientation="portrait" verticalDpi="0" r:id="rId3"/>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L36"/>
  <sheetViews>
    <sheetView showGridLines="0" showRowColHeaders="0" workbookViewId="0">
      <selection activeCell="E2" sqref="E2"/>
    </sheetView>
  </sheetViews>
  <sheetFormatPr defaultRowHeight="15" x14ac:dyDescent="0.25"/>
  <cols>
    <col min="1" max="1" width="46" customWidth="1"/>
    <col min="2" max="2" width="16.5703125" customWidth="1"/>
    <col min="3" max="3" width="15" customWidth="1"/>
    <col min="4" max="4" width="18.28515625" customWidth="1"/>
    <col min="5" max="5" width="14.7109375" customWidth="1"/>
    <col min="6" max="6" width="40.42578125" customWidth="1"/>
    <col min="7" max="7" width="36" customWidth="1"/>
    <col min="8" max="8" width="29.140625" customWidth="1"/>
    <col min="9" max="9" width="15.28515625" customWidth="1"/>
    <col min="10" max="10" width="16.42578125" customWidth="1"/>
    <col min="11" max="11" width="18.85546875" customWidth="1"/>
    <col min="12" max="12" width="28.85546875" customWidth="1"/>
  </cols>
  <sheetData>
    <row r="1" spans="1:12" ht="21" customHeight="1" x14ac:dyDescent="0.25">
      <c r="F1" s="542"/>
      <c r="G1" s="540"/>
      <c r="H1" s="538"/>
    </row>
    <row r="2" spans="1:12" ht="33" customHeight="1" x14ac:dyDescent="0.4">
      <c r="A2" s="406">
        <f>'SVT Calculator'!F11</f>
        <v>0</v>
      </c>
      <c r="F2" s="542"/>
      <c r="G2" s="538"/>
      <c r="H2" s="538"/>
    </row>
    <row r="3" spans="1:12" ht="29.25" customHeight="1" x14ac:dyDescent="0.25">
      <c r="A3" s="520">
        <f>'SVT Calculator'!F13</f>
        <v>0</v>
      </c>
      <c r="F3" s="505"/>
      <c r="G3" s="538"/>
      <c r="H3" s="538"/>
    </row>
    <row r="4" spans="1:12" ht="29.25" customHeight="1" x14ac:dyDescent="0.25">
      <c r="A4" s="418">
        <f>'SVT Calculator'!F9</f>
        <v>0</v>
      </c>
      <c r="G4" s="541"/>
      <c r="H4" s="541"/>
    </row>
    <row r="5" spans="1:12" ht="50.25" customHeight="1" x14ac:dyDescent="0.25">
      <c r="A5" s="503">
        <f>'SVT Calculator'!C3</f>
        <v>0</v>
      </c>
      <c r="B5" s="427" t="s">
        <v>399</v>
      </c>
      <c r="C5" s="427" t="s">
        <v>397</v>
      </c>
      <c r="D5" s="427" t="s">
        <v>396</v>
      </c>
      <c r="E5" s="427" t="s">
        <v>398</v>
      </c>
      <c r="F5" s="427" t="s">
        <v>419</v>
      </c>
      <c r="G5" s="427" t="s">
        <v>404</v>
      </c>
      <c r="H5" s="427" t="s">
        <v>420</v>
      </c>
      <c r="I5" s="427" t="s">
        <v>400</v>
      </c>
      <c r="J5" s="427" t="s">
        <v>401</v>
      </c>
      <c r="K5" s="427" t="s">
        <v>405</v>
      </c>
      <c r="L5" s="427" t="s">
        <v>418</v>
      </c>
    </row>
    <row r="6" spans="1:12" ht="24.75" customHeight="1" x14ac:dyDescent="0.25">
      <c r="A6" s="419" t="s">
        <v>76</v>
      </c>
      <c r="B6" s="102">
        <f>'SVT Calculator'!F16</f>
        <v>0</v>
      </c>
      <c r="C6" s="420">
        <f>'Social Value Proxies'!F13</f>
        <v>0</v>
      </c>
      <c r="D6" s="434"/>
      <c r="E6" s="420">
        <f>D6*'Social Value Proxies'!Q13</f>
        <v>0</v>
      </c>
      <c r="F6" s="437"/>
      <c r="G6" s="437"/>
      <c r="H6" s="437"/>
      <c r="I6" s="437"/>
      <c r="J6" s="437"/>
      <c r="K6" s="458"/>
      <c r="L6" s="437"/>
    </row>
    <row r="7" spans="1:12" ht="24.75" customHeight="1" x14ac:dyDescent="0.25">
      <c r="A7" s="419" t="s">
        <v>69</v>
      </c>
      <c r="B7" s="421">
        <f>'SVT Calculator'!F18</f>
        <v>0</v>
      </c>
      <c r="C7" s="420">
        <f>'Social Value Proxies'!F15</f>
        <v>0</v>
      </c>
      <c r="D7" s="435">
        <v>0.03</v>
      </c>
      <c r="E7" s="420">
        <f>D7*(A3/10000)*'Social Value Proxies'!X15</f>
        <v>0</v>
      </c>
      <c r="F7" s="437"/>
      <c r="G7" s="437"/>
      <c r="H7" s="437"/>
      <c r="I7" s="437"/>
      <c r="J7" s="437"/>
      <c r="K7" s="458"/>
      <c r="L7" s="437"/>
    </row>
    <row r="8" spans="1:12" ht="24.75" customHeight="1" x14ac:dyDescent="0.25">
      <c r="A8" s="419" t="s">
        <v>81</v>
      </c>
      <c r="B8" s="102">
        <f>'SVT Calculator'!F20</f>
        <v>0</v>
      </c>
      <c r="C8" s="420">
        <f>'Social Value Proxies'!F17</f>
        <v>0</v>
      </c>
      <c r="D8" s="434"/>
      <c r="E8" s="420">
        <f>D8*'Social Value Proxies'!Q17</f>
        <v>0</v>
      </c>
      <c r="F8" s="437"/>
      <c r="G8" s="437"/>
      <c r="H8" s="437"/>
      <c r="I8" s="437"/>
      <c r="J8" s="437"/>
      <c r="K8" s="458"/>
      <c r="L8" s="437"/>
    </row>
    <row r="9" spans="1:12" ht="24.75" customHeight="1" x14ac:dyDescent="0.25">
      <c r="A9" s="419" t="s">
        <v>82</v>
      </c>
      <c r="B9" s="102">
        <f>'SVT Calculator'!F21</f>
        <v>0</v>
      </c>
      <c r="C9" s="420">
        <f>'Social Value Proxies'!F18</f>
        <v>0</v>
      </c>
      <c r="D9" s="434"/>
      <c r="E9" s="420">
        <f>D9*'Social Value Proxies'!Q18</f>
        <v>0</v>
      </c>
      <c r="F9" s="437"/>
      <c r="G9" s="437"/>
      <c r="H9" s="437"/>
      <c r="I9" s="437"/>
      <c r="J9" s="437"/>
      <c r="K9" s="458"/>
      <c r="L9" s="437"/>
    </row>
    <row r="10" spans="1:12" ht="24.75" customHeight="1" x14ac:dyDescent="0.25">
      <c r="A10" s="419" t="s">
        <v>72</v>
      </c>
      <c r="B10" s="102">
        <f>'SVT Calculator'!F22</f>
        <v>0</v>
      </c>
      <c r="C10" s="420">
        <f>'Social Value Proxies'!F19</f>
        <v>0</v>
      </c>
      <c r="D10" s="434"/>
      <c r="E10" s="420">
        <f>D10*'Social Value Proxies'!Q19</f>
        <v>0</v>
      </c>
      <c r="F10" s="437"/>
      <c r="G10" s="437"/>
      <c r="H10" s="437"/>
      <c r="I10" s="437"/>
      <c r="J10" s="437"/>
      <c r="K10" s="458"/>
      <c r="L10" s="437"/>
    </row>
    <row r="11" spans="1:12" ht="24.75" customHeight="1" x14ac:dyDescent="0.25">
      <c r="A11" s="419" t="s">
        <v>73</v>
      </c>
      <c r="B11" s="102">
        <f>'SVT Calculator'!F23</f>
        <v>0</v>
      </c>
      <c r="C11" s="420">
        <f>'Social Value Proxies'!F20</f>
        <v>0</v>
      </c>
      <c r="D11" s="434"/>
      <c r="E11" s="420">
        <f>D11*'Social Value Proxies'!Q20</f>
        <v>0</v>
      </c>
      <c r="F11" s="437"/>
      <c r="G11" s="437"/>
      <c r="H11" s="437"/>
      <c r="I11" s="437"/>
      <c r="J11" s="437"/>
      <c r="K11" s="458"/>
      <c r="L11" s="437"/>
    </row>
    <row r="12" spans="1:12" ht="24.75" customHeight="1" x14ac:dyDescent="0.25">
      <c r="A12" s="419" t="s">
        <v>78</v>
      </c>
      <c r="B12" s="102">
        <f>'SVT Calculator'!F24</f>
        <v>0</v>
      </c>
      <c r="C12" s="420">
        <f>'Social Value Proxies'!F21</f>
        <v>0</v>
      </c>
      <c r="D12" s="434"/>
      <c r="E12" s="420">
        <f>D12*'Social Value Proxies'!Q21</f>
        <v>0</v>
      </c>
      <c r="F12" s="437"/>
      <c r="G12" s="437"/>
      <c r="H12" s="437"/>
      <c r="I12" s="437"/>
      <c r="J12" s="437"/>
      <c r="K12" s="458"/>
      <c r="L12" s="437"/>
    </row>
    <row r="13" spans="1:12" ht="24.75" customHeight="1" x14ac:dyDescent="0.25">
      <c r="A13" s="419" t="s">
        <v>67</v>
      </c>
      <c r="B13" s="102">
        <f>'SVT Calculator'!F25</f>
        <v>0</v>
      </c>
      <c r="C13" s="420">
        <f>'Social Value Proxies'!F22</f>
        <v>0</v>
      </c>
      <c r="D13" s="434"/>
      <c r="E13" s="420">
        <f>D13*'Social Value Proxies'!Q22</f>
        <v>0</v>
      </c>
      <c r="F13" s="437"/>
      <c r="G13" s="437"/>
      <c r="H13" s="437"/>
      <c r="I13" s="437"/>
      <c r="J13" s="437"/>
      <c r="K13" s="458"/>
      <c r="L13" s="437"/>
    </row>
    <row r="14" spans="1:12" ht="24.75" customHeight="1" x14ac:dyDescent="0.25">
      <c r="A14" s="419" t="s">
        <v>71</v>
      </c>
      <c r="B14" s="102">
        <f>'SVT Calculator'!F26</f>
        <v>0</v>
      </c>
      <c r="C14" s="420">
        <f>'Social Value Proxies'!F23</f>
        <v>0</v>
      </c>
      <c r="D14" s="434"/>
      <c r="E14" s="420">
        <f>D14*'Social Value Proxies'!Q23</f>
        <v>0</v>
      </c>
      <c r="F14" s="437"/>
      <c r="G14" s="437"/>
      <c r="H14" s="437"/>
      <c r="I14" s="437"/>
      <c r="J14" s="437"/>
      <c r="K14" s="458"/>
      <c r="L14" s="437"/>
    </row>
    <row r="15" spans="1:12" ht="24.75" customHeight="1" x14ac:dyDescent="0.25">
      <c r="A15" s="419" t="s">
        <v>74</v>
      </c>
      <c r="B15" s="102">
        <f>'SVT Calculator'!F27</f>
        <v>0</v>
      </c>
      <c r="C15" s="420">
        <f>'Social Value Proxies'!F24</f>
        <v>0</v>
      </c>
      <c r="D15" s="434"/>
      <c r="E15" s="420">
        <f>D15*'Social Value Proxies'!Q24</f>
        <v>0</v>
      </c>
      <c r="F15" s="437"/>
      <c r="G15" s="437"/>
      <c r="H15" s="437"/>
      <c r="I15" s="437"/>
      <c r="J15" s="437"/>
      <c r="K15" s="458"/>
      <c r="L15" s="437"/>
    </row>
    <row r="16" spans="1:12" ht="24.75" customHeight="1" x14ac:dyDescent="0.25">
      <c r="A16" s="443" t="s">
        <v>79</v>
      </c>
      <c r="B16" s="102">
        <f>'SVT Calculator'!F28</f>
        <v>0</v>
      </c>
      <c r="C16" s="420">
        <f>'Social Value Proxies'!F25</f>
        <v>0</v>
      </c>
      <c r="D16" s="434"/>
      <c r="E16" s="420">
        <f>D16*'Social Value Proxies'!Q25</f>
        <v>0</v>
      </c>
      <c r="F16" s="437"/>
      <c r="G16" s="437"/>
      <c r="H16" s="437"/>
      <c r="I16" s="437"/>
      <c r="J16" s="437"/>
      <c r="K16" s="458"/>
      <c r="L16" s="437"/>
    </row>
    <row r="17" spans="1:12" ht="24.75" customHeight="1" x14ac:dyDescent="0.25">
      <c r="A17" s="443" t="s">
        <v>80</v>
      </c>
      <c r="B17" s="102">
        <f>'SVT Calculator'!F29</f>
        <v>0</v>
      </c>
      <c r="C17" s="420">
        <f>'Social Value Proxies'!F26</f>
        <v>0</v>
      </c>
      <c r="D17" s="434"/>
      <c r="E17" s="420">
        <f>D17*'Social Value Proxies'!Q26</f>
        <v>0</v>
      </c>
      <c r="F17" s="437"/>
      <c r="G17" s="437"/>
      <c r="H17" s="437"/>
      <c r="I17" s="437"/>
      <c r="J17" s="437"/>
      <c r="K17" s="458"/>
      <c r="L17" s="437"/>
    </row>
    <row r="18" spans="1:12" x14ac:dyDescent="0.25">
      <c r="A18" s="454" t="s">
        <v>368</v>
      </c>
      <c r="B18" s="445"/>
      <c r="C18" s="444">
        <f>'Social Value Proxies'!F27</f>
        <v>0</v>
      </c>
      <c r="D18" s="447"/>
      <c r="E18" s="444">
        <f>SUM(E6:E17)</f>
        <v>0</v>
      </c>
      <c r="F18" s="441"/>
      <c r="G18" s="441"/>
      <c r="H18" s="441"/>
      <c r="I18" s="441"/>
      <c r="J18" s="441"/>
      <c r="L18" s="441"/>
    </row>
    <row r="19" spans="1:12" x14ac:dyDescent="0.25">
      <c r="A19" s="455" t="s">
        <v>372</v>
      </c>
      <c r="B19" s="452"/>
      <c r="C19" s="453" t="str">
        <f>'Social Value Proxies'!F31</f>
        <v/>
      </c>
      <c r="D19" s="450"/>
      <c r="E19" s="453" t="e">
        <f>E18/A3</f>
        <v>#DIV/0!</v>
      </c>
      <c r="F19" s="441"/>
      <c r="G19" s="441"/>
      <c r="H19" s="441"/>
      <c r="I19" s="441"/>
      <c r="J19" s="441"/>
      <c r="L19" s="441"/>
    </row>
    <row r="22" spans="1:12" ht="60" customHeight="1" x14ac:dyDescent="0.25">
      <c r="A22" s="539" t="s">
        <v>423</v>
      </c>
      <c r="B22" s="539"/>
      <c r="C22" s="538" t="s">
        <v>421</v>
      </c>
      <c r="D22" s="538"/>
      <c r="E22" s="538"/>
    </row>
    <row r="23" spans="1:12" x14ac:dyDescent="0.25">
      <c r="A23" s="539"/>
      <c r="B23" s="539"/>
      <c r="C23" s="538"/>
      <c r="D23" s="538"/>
      <c r="E23" s="538"/>
    </row>
    <row r="24" spans="1:12" x14ac:dyDescent="0.25">
      <c r="A24" s="539"/>
      <c r="B24" s="539"/>
      <c r="C24" s="538"/>
      <c r="D24" s="538"/>
      <c r="E24" s="538"/>
    </row>
    <row r="25" spans="1:12" x14ac:dyDescent="0.25">
      <c r="C25" s="538"/>
      <c r="D25" s="538"/>
      <c r="E25" s="538"/>
    </row>
    <row r="26" spans="1:12" x14ac:dyDescent="0.25">
      <c r="C26" s="538"/>
      <c r="D26" s="538"/>
      <c r="E26" s="538"/>
    </row>
    <row r="27" spans="1:12" x14ac:dyDescent="0.25">
      <c r="A27" s="504"/>
      <c r="C27" s="538"/>
      <c r="D27" s="538"/>
      <c r="E27" s="538"/>
    </row>
    <row r="28" spans="1:12" x14ac:dyDescent="0.25">
      <c r="A28" s="504"/>
      <c r="C28" s="538"/>
      <c r="D28" s="538"/>
      <c r="E28" s="538"/>
    </row>
    <row r="29" spans="1:12" x14ac:dyDescent="0.25">
      <c r="A29" s="504"/>
      <c r="C29" s="538"/>
      <c r="D29" s="538"/>
      <c r="E29" s="538"/>
    </row>
    <row r="30" spans="1:12" x14ac:dyDescent="0.25">
      <c r="A30" s="504"/>
      <c r="C30" s="538"/>
      <c r="D30" s="538"/>
      <c r="E30" s="538"/>
    </row>
    <row r="31" spans="1:12" x14ac:dyDescent="0.25">
      <c r="A31" s="504"/>
      <c r="C31" s="538"/>
      <c r="D31" s="538"/>
      <c r="E31" s="538"/>
    </row>
    <row r="33" spans="1:1" x14ac:dyDescent="0.25">
      <c r="A33" t="s">
        <v>413</v>
      </c>
    </row>
    <row r="34" spans="1:1" x14ac:dyDescent="0.25">
      <c r="A34" s="495" t="s">
        <v>414</v>
      </c>
    </row>
    <row r="35" spans="1:1" ht="105" x14ac:dyDescent="0.25">
      <c r="A35" s="496" t="s">
        <v>415</v>
      </c>
    </row>
    <row r="36" spans="1:1" x14ac:dyDescent="0.25">
      <c r="A36" s="497" t="s">
        <v>416</v>
      </c>
    </row>
  </sheetData>
  <sheetProtection algorithmName="SHA-512" hashValue="G3Y4EYcs/9kLr7ksuFfprfeN4dBi3edjgsCahjkkMqmoTNa4neOq0NuvMYReF8a2dKxQ6JZwqnYCjd4roQu2KA==" saltValue="7bFgFSFIIT8y+RnIexagVg==" spinCount="100000" sheet="1" objects="1" scenarios="1"/>
  <mergeCells count="4">
    <mergeCell ref="G1:H4"/>
    <mergeCell ref="F1:F2"/>
    <mergeCell ref="C22:E31"/>
    <mergeCell ref="A22:B24"/>
  </mergeCells>
  <hyperlinks>
    <hyperlink ref="A36" r:id="rId1" xr:uid="{00000000-0004-0000-0B00-000000000000}"/>
    <hyperlink ref="A34" r:id="rId2" xr:uid="{00000000-0004-0000-0B00-000001000000}"/>
  </hyperlinks>
  <pageMargins left="0.7" right="0.7" top="0.75" bottom="0.75" header="0.3" footer="0.3"/>
  <pageSetup paperSize="9" orientation="portrait" verticalDpi="0" r:id="rId3"/>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L36"/>
  <sheetViews>
    <sheetView showGridLines="0" showRowColHeaders="0" workbookViewId="0">
      <selection activeCell="E3" sqref="E3"/>
    </sheetView>
  </sheetViews>
  <sheetFormatPr defaultRowHeight="15" x14ac:dyDescent="0.25"/>
  <cols>
    <col min="1" max="1" width="46" customWidth="1"/>
    <col min="2" max="2" width="16.5703125" customWidth="1"/>
    <col min="3" max="3" width="15" customWidth="1"/>
    <col min="4" max="4" width="18.28515625" customWidth="1"/>
    <col min="5" max="5" width="14.7109375" customWidth="1"/>
    <col min="6" max="6" width="40.42578125" customWidth="1"/>
    <col min="7" max="7" width="36" customWidth="1"/>
    <col min="8" max="8" width="29.140625" customWidth="1"/>
    <col min="9" max="9" width="15.28515625" customWidth="1"/>
    <col min="10" max="10" width="16.42578125" customWidth="1"/>
    <col min="11" max="11" width="18.85546875" customWidth="1"/>
    <col min="12" max="12" width="28.85546875" customWidth="1"/>
  </cols>
  <sheetData>
    <row r="1" spans="1:12" ht="21" customHeight="1" x14ac:dyDescent="0.25">
      <c r="F1" s="542"/>
      <c r="G1" s="540"/>
      <c r="H1" s="538"/>
    </row>
    <row r="2" spans="1:12" ht="33" customHeight="1" x14ac:dyDescent="0.4">
      <c r="A2" s="406">
        <f>'SVT Calculator'!G11</f>
        <v>0</v>
      </c>
      <c r="F2" s="542"/>
      <c r="G2" s="538"/>
      <c r="H2" s="538"/>
    </row>
    <row r="3" spans="1:12" ht="29.25" customHeight="1" x14ac:dyDescent="0.25">
      <c r="A3" s="520">
        <f>'SVT Calculator'!G13</f>
        <v>0</v>
      </c>
      <c r="F3" s="505"/>
      <c r="G3" s="538"/>
      <c r="H3" s="538"/>
    </row>
    <row r="4" spans="1:12" ht="29.25" customHeight="1" x14ac:dyDescent="0.25">
      <c r="A4" s="418">
        <f>'SVT Calculator'!G9</f>
        <v>0</v>
      </c>
      <c r="G4" s="541"/>
      <c r="H4" s="541"/>
    </row>
    <row r="5" spans="1:12" ht="50.25" customHeight="1" x14ac:dyDescent="0.25">
      <c r="A5" s="503">
        <f>'SVT Calculator'!C3</f>
        <v>0</v>
      </c>
      <c r="B5" s="427" t="s">
        <v>399</v>
      </c>
      <c r="C5" s="427" t="s">
        <v>397</v>
      </c>
      <c r="D5" s="427" t="s">
        <v>396</v>
      </c>
      <c r="E5" s="427" t="s">
        <v>398</v>
      </c>
      <c r="F5" s="427" t="s">
        <v>419</v>
      </c>
      <c r="G5" s="427" t="s">
        <v>404</v>
      </c>
      <c r="H5" s="427" t="s">
        <v>420</v>
      </c>
      <c r="I5" s="427" t="s">
        <v>400</v>
      </c>
      <c r="J5" s="427" t="s">
        <v>401</v>
      </c>
      <c r="K5" s="427" t="s">
        <v>405</v>
      </c>
      <c r="L5" s="427" t="s">
        <v>418</v>
      </c>
    </row>
    <row r="6" spans="1:12" ht="24.75" customHeight="1" x14ac:dyDescent="0.25">
      <c r="A6" s="419" t="s">
        <v>76</v>
      </c>
      <c r="B6" s="102">
        <f>'SVT Calculator'!G16</f>
        <v>0</v>
      </c>
      <c r="C6" s="420">
        <f>'Social Value Proxies'!G13</f>
        <v>0</v>
      </c>
      <c r="D6" s="434"/>
      <c r="E6" s="420">
        <f>D6*'Social Value Proxies'!Q13</f>
        <v>0</v>
      </c>
      <c r="F6" s="437"/>
      <c r="G6" s="437"/>
      <c r="H6" s="437"/>
      <c r="I6" s="437"/>
      <c r="J6" s="437"/>
      <c r="K6" s="458"/>
      <c r="L6" s="437"/>
    </row>
    <row r="7" spans="1:12" ht="24.75" customHeight="1" x14ac:dyDescent="0.25">
      <c r="A7" s="419" t="s">
        <v>69</v>
      </c>
      <c r="B7" s="421">
        <f>'SVT Calculator'!G18</f>
        <v>0</v>
      </c>
      <c r="C7" s="420">
        <f>'Social Value Proxies'!G15</f>
        <v>0</v>
      </c>
      <c r="D7" s="435"/>
      <c r="E7" s="420">
        <f>D7*(A3/10000)*'Social Value Proxies'!X15</f>
        <v>0</v>
      </c>
      <c r="F7" s="437"/>
      <c r="G7" s="437"/>
      <c r="H7" s="437"/>
      <c r="I7" s="437"/>
      <c r="J7" s="437"/>
      <c r="K7" s="458"/>
      <c r="L7" s="437"/>
    </row>
    <row r="8" spans="1:12" ht="24.75" customHeight="1" x14ac:dyDescent="0.25">
      <c r="A8" s="419" t="s">
        <v>81</v>
      </c>
      <c r="B8" s="102">
        <f>'SVT Calculator'!G20</f>
        <v>0</v>
      </c>
      <c r="C8" s="420">
        <f>'Social Value Proxies'!G17</f>
        <v>0</v>
      </c>
      <c r="D8" s="434"/>
      <c r="E8" s="420">
        <f>D8*'Social Value Proxies'!Q17</f>
        <v>0</v>
      </c>
      <c r="F8" s="437"/>
      <c r="G8" s="437"/>
      <c r="H8" s="437"/>
      <c r="I8" s="437"/>
      <c r="J8" s="437"/>
      <c r="K8" s="458"/>
      <c r="L8" s="437"/>
    </row>
    <row r="9" spans="1:12" ht="24.75" customHeight="1" x14ac:dyDescent="0.25">
      <c r="A9" s="419" t="s">
        <v>82</v>
      </c>
      <c r="B9" s="102">
        <f>'SVT Calculator'!G21</f>
        <v>0</v>
      </c>
      <c r="C9" s="420">
        <f>'Social Value Proxies'!G18</f>
        <v>0</v>
      </c>
      <c r="D9" s="434"/>
      <c r="E9" s="420">
        <f>D9*'Social Value Proxies'!Q18</f>
        <v>0</v>
      </c>
      <c r="F9" s="437"/>
      <c r="G9" s="437"/>
      <c r="H9" s="437"/>
      <c r="I9" s="437"/>
      <c r="J9" s="437"/>
      <c r="K9" s="458"/>
      <c r="L9" s="437"/>
    </row>
    <row r="10" spans="1:12" ht="24.75" customHeight="1" x14ac:dyDescent="0.25">
      <c r="A10" s="419" t="s">
        <v>72</v>
      </c>
      <c r="B10" s="102">
        <f>'SVT Calculator'!G22</f>
        <v>0</v>
      </c>
      <c r="C10" s="420">
        <f>'Social Value Proxies'!G19</f>
        <v>0</v>
      </c>
      <c r="D10" s="434"/>
      <c r="E10" s="420">
        <f>D10*'Social Value Proxies'!Q19</f>
        <v>0</v>
      </c>
      <c r="F10" s="437"/>
      <c r="G10" s="437"/>
      <c r="H10" s="437"/>
      <c r="I10" s="437"/>
      <c r="J10" s="437"/>
      <c r="K10" s="458"/>
      <c r="L10" s="437"/>
    </row>
    <row r="11" spans="1:12" ht="24.75" customHeight="1" x14ac:dyDescent="0.25">
      <c r="A11" s="419" t="s">
        <v>73</v>
      </c>
      <c r="B11" s="102">
        <f>'SVT Calculator'!G23</f>
        <v>0</v>
      </c>
      <c r="C11" s="420">
        <f>'Social Value Proxies'!G20</f>
        <v>0</v>
      </c>
      <c r="D11" s="434"/>
      <c r="E11" s="420">
        <f>D11*'Social Value Proxies'!Q20</f>
        <v>0</v>
      </c>
      <c r="F11" s="437"/>
      <c r="G11" s="437"/>
      <c r="H11" s="437"/>
      <c r="I11" s="437"/>
      <c r="J11" s="437"/>
      <c r="K11" s="458"/>
      <c r="L11" s="437"/>
    </row>
    <row r="12" spans="1:12" ht="24.75" customHeight="1" x14ac:dyDescent="0.25">
      <c r="A12" s="419" t="s">
        <v>78</v>
      </c>
      <c r="B12" s="102">
        <f>'SVT Calculator'!G24</f>
        <v>0</v>
      </c>
      <c r="C12" s="420">
        <f>'Social Value Proxies'!G21</f>
        <v>0</v>
      </c>
      <c r="D12" s="434"/>
      <c r="E12" s="420">
        <f>D12*'Social Value Proxies'!Q21</f>
        <v>0</v>
      </c>
      <c r="F12" s="437"/>
      <c r="G12" s="437"/>
      <c r="H12" s="437"/>
      <c r="I12" s="437"/>
      <c r="J12" s="437"/>
      <c r="K12" s="458"/>
      <c r="L12" s="437"/>
    </row>
    <row r="13" spans="1:12" ht="24.75" customHeight="1" x14ac:dyDescent="0.25">
      <c r="A13" s="419" t="s">
        <v>67</v>
      </c>
      <c r="B13" s="102">
        <f>'SVT Calculator'!G25</f>
        <v>0</v>
      </c>
      <c r="C13" s="420">
        <f>'Social Value Proxies'!G22</f>
        <v>0</v>
      </c>
      <c r="D13" s="434"/>
      <c r="E13" s="420">
        <f>D13*'Social Value Proxies'!Q22</f>
        <v>0</v>
      </c>
      <c r="F13" s="437"/>
      <c r="G13" s="437"/>
      <c r="H13" s="437"/>
      <c r="I13" s="437"/>
      <c r="J13" s="437"/>
      <c r="K13" s="458"/>
      <c r="L13" s="437"/>
    </row>
    <row r="14" spans="1:12" ht="24.75" customHeight="1" x14ac:dyDescent="0.25">
      <c r="A14" s="419" t="s">
        <v>71</v>
      </c>
      <c r="B14" s="102">
        <f>'SVT Calculator'!G26</f>
        <v>0</v>
      </c>
      <c r="C14" s="420">
        <f>'Social Value Proxies'!G23</f>
        <v>0</v>
      </c>
      <c r="D14" s="434"/>
      <c r="E14" s="420">
        <f>D14*'Social Value Proxies'!Q23</f>
        <v>0</v>
      </c>
      <c r="F14" s="437"/>
      <c r="G14" s="437"/>
      <c r="H14" s="437"/>
      <c r="I14" s="437"/>
      <c r="J14" s="437"/>
      <c r="K14" s="458"/>
      <c r="L14" s="437"/>
    </row>
    <row r="15" spans="1:12" ht="24.75" customHeight="1" x14ac:dyDescent="0.25">
      <c r="A15" s="419" t="s">
        <v>74</v>
      </c>
      <c r="B15" s="102">
        <f>'SVT Calculator'!G27</f>
        <v>0</v>
      </c>
      <c r="C15" s="420">
        <f>'Social Value Proxies'!G24</f>
        <v>0</v>
      </c>
      <c r="D15" s="434"/>
      <c r="E15" s="420">
        <f>D15*'Social Value Proxies'!Q24</f>
        <v>0</v>
      </c>
      <c r="F15" s="437"/>
      <c r="G15" s="437"/>
      <c r="H15" s="437"/>
      <c r="I15" s="437"/>
      <c r="J15" s="437"/>
      <c r="K15" s="458"/>
      <c r="L15" s="437"/>
    </row>
    <row r="16" spans="1:12" ht="24.75" customHeight="1" x14ac:dyDescent="0.25">
      <c r="A16" s="443" t="s">
        <v>79</v>
      </c>
      <c r="B16" s="102">
        <f>'SVT Calculator'!G28</f>
        <v>0</v>
      </c>
      <c r="C16" s="420">
        <f>'Social Value Proxies'!G25</f>
        <v>0</v>
      </c>
      <c r="D16" s="434"/>
      <c r="E16" s="420">
        <f>D16*'Social Value Proxies'!Q25</f>
        <v>0</v>
      </c>
      <c r="F16" s="437"/>
      <c r="G16" s="437"/>
      <c r="H16" s="437"/>
      <c r="I16" s="437"/>
      <c r="J16" s="437"/>
      <c r="K16" s="458"/>
      <c r="L16" s="437"/>
    </row>
    <row r="17" spans="1:12" ht="24.75" customHeight="1" x14ac:dyDescent="0.25">
      <c r="A17" s="443" t="s">
        <v>80</v>
      </c>
      <c r="B17" s="102">
        <f>'SVT Calculator'!G29</f>
        <v>0</v>
      </c>
      <c r="C17" s="420">
        <f>'Social Value Proxies'!G26</f>
        <v>0</v>
      </c>
      <c r="D17" s="434"/>
      <c r="E17" s="420">
        <f>D17*'Social Value Proxies'!Q26</f>
        <v>0</v>
      </c>
      <c r="F17" s="437"/>
      <c r="G17" s="437"/>
      <c r="H17" s="437"/>
      <c r="I17" s="437"/>
      <c r="J17" s="437"/>
      <c r="K17" s="458"/>
      <c r="L17" s="437"/>
    </row>
    <row r="18" spans="1:12" x14ac:dyDescent="0.25">
      <c r="A18" s="454" t="s">
        <v>368</v>
      </c>
      <c r="B18" s="445"/>
      <c r="C18" s="444">
        <f>'Social Value Proxies'!G27</f>
        <v>0</v>
      </c>
      <c r="D18" s="447"/>
      <c r="E18" s="444">
        <f>SUM(E6:E17)</f>
        <v>0</v>
      </c>
      <c r="F18" s="441"/>
      <c r="G18" s="441"/>
      <c r="H18" s="441"/>
      <c r="I18" s="441"/>
      <c r="J18" s="441"/>
      <c r="L18" s="441"/>
    </row>
    <row r="19" spans="1:12" x14ac:dyDescent="0.25">
      <c r="A19" s="455" t="s">
        <v>372</v>
      </c>
      <c r="B19" s="452" t="str">
        <f>'SVT Calculator'!G34</f>
        <v/>
      </c>
      <c r="C19" s="453" t="str">
        <f>'Social Value Proxies'!G31</f>
        <v/>
      </c>
      <c r="D19" s="450"/>
      <c r="E19" s="453" t="e">
        <f>E18/A3</f>
        <v>#DIV/0!</v>
      </c>
      <c r="F19" s="441"/>
      <c r="G19" s="441"/>
      <c r="H19" s="441"/>
      <c r="I19" s="441"/>
      <c r="J19" s="441"/>
      <c r="L19" s="441"/>
    </row>
    <row r="22" spans="1:12" ht="60" customHeight="1" x14ac:dyDescent="0.25">
      <c r="A22" s="539" t="s">
        <v>423</v>
      </c>
      <c r="B22" s="539"/>
      <c r="C22" s="538" t="s">
        <v>421</v>
      </c>
      <c r="D22" s="538"/>
      <c r="E22" s="538"/>
    </row>
    <row r="23" spans="1:12" x14ac:dyDescent="0.25">
      <c r="A23" s="539"/>
      <c r="B23" s="539"/>
      <c r="C23" s="538"/>
      <c r="D23" s="538"/>
      <c r="E23" s="538"/>
    </row>
    <row r="24" spans="1:12" x14ac:dyDescent="0.25">
      <c r="A24" s="539"/>
      <c r="B24" s="539"/>
      <c r="C24" s="538"/>
      <c r="D24" s="538"/>
      <c r="E24" s="538"/>
    </row>
    <row r="25" spans="1:12" x14ac:dyDescent="0.25">
      <c r="C25" s="538"/>
      <c r="D25" s="538"/>
      <c r="E25" s="538"/>
    </row>
    <row r="26" spans="1:12" x14ac:dyDescent="0.25">
      <c r="C26" s="538"/>
      <c r="D26" s="538"/>
      <c r="E26" s="538"/>
    </row>
    <row r="27" spans="1:12" x14ac:dyDescent="0.25">
      <c r="A27" s="504"/>
      <c r="C27" s="538"/>
      <c r="D27" s="538"/>
      <c r="E27" s="538"/>
    </row>
    <row r="28" spans="1:12" x14ac:dyDescent="0.25">
      <c r="A28" s="504"/>
      <c r="C28" s="538"/>
      <c r="D28" s="538"/>
      <c r="E28" s="538"/>
    </row>
    <row r="29" spans="1:12" x14ac:dyDescent="0.25">
      <c r="A29" s="504"/>
      <c r="C29" s="538"/>
      <c r="D29" s="538"/>
      <c r="E29" s="538"/>
    </row>
    <row r="30" spans="1:12" x14ac:dyDescent="0.25">
      <c r="A30" s="504"/>
      <c r="C30" s="538"/>
      <c r="D30" s="538"/>
      <c r="E30" s="538"/>
    </row>
    <row r="31" spans="1:12" x14ac:dyDescent="0.25">
      <c r="A31" s="504"/>
      <c r="C31" s="538"/>
      <c r="D31" s="538"/>
      <c r="E31" s="538"/>
    </row>
    <row r="33" spans="1:1" x14ac:dyDescent="0.25">
      <c r="A33" t="s">
        <v>413</v>
      </c>
    </row>
    <row r="34" spans="1:1" x14ac:dyDescent="0.25">
      <c r="A34" s="495" t="s">
        <v>414</v>
      </c>
    </row>
    <row r="35" spans="1:1" ht="105" x14ac:dyDescent="0.25">
      <c r="A35" s="496" t="s">
        <v>415</v>
      </c>
    </row>
    <row r="36" spans="1:1" x14ac:dyDescent="0.25">
      <c r="A36" s="497" t="s">
        <v>416</v>
      </c>
    </row>
  </sheetData>
  <sheetProtection algorithmName="SHA-512" hashValue="GQb1spSxEcM3DWIMKyqdtJFy0PzCu26bIEFf39sNyG/Y0Xc07sYqwOK+Ro7MUlQIcHKWp8GirRAEOKibIewjpw==" saltValue="eNpmOiPNVrLCehRrBIjcwg==" spinCount="100000" sheet="1" objects="1" scenarios="1"/>
  <mergeCells count="4">
    <mergeCell ref="G1:H4"/>
    <mergeCell ref="F1:F2"/>
    <mergeCell ref="C22:E31"/>
    <mergeCell ref="A22:B24"/>
  </mergeCells>
  <hyperlinks>
    <hyperlink ref="A36" r:id="rId1" xr:uid="{00000000-0004-0000-0C00-000000000000}"/>
    <hyperlink ref="A34" r:id="rId2" xr:uid="{00000000-0004-0000-0C00-000001000000}"/>
  </hyperlinks>
  <pageMargins left="0.7" right="0.7" top="0.75" bottom="0.75" header="0.3" footer="0.3"/>
  <pageSetup paperSize="9" orientation="portrait" verticalDpi="0" r:id="rId3"/>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L36"/>
  <sheetViews>
    <sheetView showGridLines="0" showRowColHeaders="0" workbookViewId="0">
      <selection activeCell="F22" sqref="F22"/>
    </sheetView>
  </sheetViews>
  <sheetFormatPr defaultRowHeight="15" x14ac:dyDescent="0.25"/>
  <cols>
    <col min="1" max="1" width="46" customWidth="1"/>
    <col min="2" max="2" width="16.5703125" customWidth="1"/>
    <col min="3" max="3" width="15" customWidth="1"/>
    <col min="4" max="4" width="18.28515625" customWidth="1"/>
    <col min="5" max="5" width="14.7109375" customWidth="1"/>
    <col min="6" max="6" width="40.42578125" customWidth="1"/>
    <col min="7" max="7" width="36" customWidth="1"/>
    <col min="8" max="8" width="29.140625" customWidth="1"/>
    <col min="9" max="9" width="15.28515625" customWidth="1"/>
    <col min="10" max="10" width="16.42578125" customWidth="1"/>
    <col min="11" max="11" width="18.85546875" customWidth="1"/>
    <col min="12" max="12" width="28.85546875" customWidth="1"/>
  </cols>
  <sheetData>
    <row r="1" spans="1:12" ht="21" customHeight="1" x14ac:dyDescent="0.25">
      <c r="F1" s="542"/>
      <c r="G1" s="540"/>
      <c r="H1" s="538"/>
    </row>
    <row r="2" spans="1:12" ht="33" customHeight="1" x14ac:dyDescent="0.4">
      <c r="A2" s="406">
        <f>'SVT Calculator'!H11</f>
        <v>0</v>
      </c>
      <c r="F2" s="542"/>
      <c r="G2" s="538"/>
      <c r="H2" s="538"/>
    </row>
    <row r="3" spans="1:12" ht="29.25" customHeight="1" x14ac:dyDescent="0.25">
      <c r="A3" s="520">
        <f>'SVT Calculator'!H13</f>
        <v>0</v>
      </c>
      <c r="F3" s="505"/>
      <c r="G3" s="538"/>
      <c r="H3" s="538"/>
    </row>
    <row r="4" spans="1:12" ht="29.25" customHeight="1" x14ac:dyDescent="0.25">
      <c r="A4" s="418">
        <f>'SVT Calculator'!H9</f>
        <v>0</v>
      </c>
      <c r="G4" s="541"/>
      <c r="H4" s="541"/>
    </row>
    <row r="5" spans="1:12" ht="50.25" customHeight="1" x14ac:dyDescent="0.25">
      <c r="A5" s="503">
        <f>'SVT Calculator'!C3</f>
        <v>0</v>
      </c>
      <c r="B5" s="427" t="s">
        <v>399</v>
      </c>
      <c r="C5" s="427" t="s">
        <v>397</v>
      </c>
      <c r="D5" s="427" t="s">
        <v>396</v>
      </c>
      <c r="E5" s="427" t="s">
        <v>398</v>
      </c>
      <c r="F5" s="427" t="s">
        <v>419</v>
      </c>
      <c r="G5" s="427" t="s">
        <v>404</v>
      </c>
      <c r="H5" s="427" t="s">
        <v>420</v>
      </c>
      <c r="I5" s="427" t="s">
        <v>400</v>
      </c>
      <c r="J5" s="427" t="s">
        <v>401</v>
      </c>
      <c r="K5" s="427" t="s">
        <v>405</v>
      </c>
      <c r="L5" s="427" t="s">
        <v>418</v>
      </c>
    </row>
    <row r="6" spans="1:12" ht="24.75" customHeight="1" x14ac:dyDescent="0.25">
      <c r="A6" s="419" t="s">
        <v>76</v>
      </c>
      <c r="B6" s="102">
        <f>'SVT Calculator'!H16</f>
        <v>0</v>
      </c>
      <c r="C6" s="420">
        <f>'Social Value Proxies'!H13</f>
        <v>0</v>
      </c>
      <c r="D6" s="434"/>
      <c r="E6" s="420">
        <f>D6*'Social Value Proxies'!Q13</f>
        <v>0</v>
      </c>
      <c r="F6" s="437"/>
      <c r="G6" s="437"/>
      <c r="H6" s="437"/>
      <c r="I6" s="437"/>
      <c r="J6" s="437"/>
      <c r="K6" s="458"/>
      <c r="L6" s="437"/>
    </row>
    <row r="7" spans="1:12" ht="24.75" customHeight="1" x14ac:dyDescent="0.25">
      <c r="A7" s="419" t="s">
        <v>69</v>
      </c>
      <c r="B7" s="421">
        <f>'SVT Calculator'!H18</f>
        <v>0</v>
      </c>
      <c r="C7" s="420">
        <f>'Social Value Proxies'!H15</f>
        <v>0</v>
      </c>
      <c r="D7" s="435"/>
      <c r="E7" s="420">
        <f>D7*(A3/10000)*'Social Value Proxies'!X15</f>
        <v>0</v>
      </c>
      <c r="F7" s="437"/>
      <c r="G7" s="437"/>
      <c r="H7" s="437"/>
      <c r="I7" s="437"/>
      <c r="J7" s="437"/>
      <c r="K7" s="458"/>
      <c r="L7" s="437"/>
    </row>
    <row r="8" spans="1:12" ht="24.75" customHeight="1" x14ac:dyDescent="0.25">
      <c r="A8" s="419" t="s">
        <v>81</v>
      </c>
      <c r="B8" s="102">
        <f>'SVT Calculator'!H20</f>
        <v>0</v>
      </c>
      <c r="C8" s="420">
        <f>'Social Value Proxies'!H17</f>
        <v>0</v>
      </c>
      <c r="D8" s="434"/>
      <c r="E8" s="420">
        <f>D8*'Social Value Proxies'!Q17</f>
        <v>0</v>
      </c>
      <c r="F8" s="437"/>
      <c r="G8" s="437"/>
      <c r="H8" s="437"/>
      <c r="I8" s="437"/>
      <c r="J8" s="437"/>
      <c r="K8" s="458"/>
      <c r="L8" s="437"/>
    </row>
    <row r="9" spans="1:12" ht="24.75" customHeight="1" x14ac:dyDescent="0.25">
      <c r="A9" s="419" t="s">
        <v>82</v>
      </c>
      <c r="B9" s="102">
        <f>'SVT Calculator'!H21</f>
        <v>0</v>
      </c>
      <c r="C9" s="420">
        <f>'Social Value Proxies'!H18</f>
        <v>0</v>
      </c>
      <c r="D9" s="434"/>
      <c r="E9" s="420">
        <f>D9*'Social Value Proxies'!Q18</f>
        <v>0</v>
      </c>
      <c r="F9" s="437"/>
      <c r="G9" s="437"/>
      <c r="H9" s="437"/>
      <c r="I9" s="437"/>
      <c r="J9" s="437"/>
      <c r="K9" s="458"/>
      <c r="L9" s="437"/>
    </row>
    <row r="10" spans="1:12" ht="24.75" customHeight="1" x14ac:dyDescent="0.25">
      <c r="A10" s="419" t="s">
        <v>72</v>
      </c>
      <c r="B10" s="102">
        <f>'SVT Calculator'!H22</f>
        <v>0</v>
      </c>
      <c r="C10" s="420">
        <f>'Social Value Proxies'!H19</f>
        <v>0</v>
      </c>
      <c r="D10" s="434"/>
      <c r="E10" s="420">
        <f>D10*'Social Value Proxies'!Q19</f>
        <v>0</v>
      </c>
      <c r="F10" s="437"/>
      <c r="G10" s="437"/>
      <c r="H10" s="437"/>
      <c r="I10" s="437"/>
      <c r="J10" s="437"/>
      <c r="K10" s="458"/>
      <c r="L10" s="437"/>
    </row>
    <row r="11" spans="1:12" ht="24.75" customHeight="1" x14ac:dyDescent="0.25">
      <c r="A11" s="419" t="s">
        <v>73</v>
      </c>
      <c r="B11" s="102">
        <f>'SVT Calculator'!H23</f>
        <v>0</v>
      </c>
      <c r="C11" s="420">
        <f>'Social Value Proxies'!H20</f>
        <v>0</v>
      </c>
      <c r="D11" s="434"/>
      <c r="E11" s="420">
        <f>D11*'Social Value Proxies'!Q20</f>
        <v>0</v>
      </c>
      <c r="F11" s="437"/>
      <c r="G11" s="437"/>
      <c r="H11" s="437"/>
      <c r="I11" s="437"/>
      <c r="J11" s="437"/>
      <c r="K11" s="458"/>
      <c r="L11" s="437"/>
    </row>
    <row r="12" spans="1:12" ht="24.75" customHeight="1" x14ac:dyDescent="0.25">
      <c r="A12" s="419" t="s">
        <v>78</v>
      </c>
      <c r="B12" s="102">
        <f>'SVT Calculator'!H24</f>
        <v>0</v>
      </c>
      <c r="C12" s="420">
        <f>'Social Value Proxies'!H21</f>
        <v>0</v>
      </c>
      <c r="D12" s="434"/>
      <c r="E12" s="420">
        <f>D12*'Social Value Proxies'!Q21</f>
        <v>0</v>
      </c>
      <c r="F12" s="437"/>
      <c r="G12" s="437"/>
      <c r="H12" s="437"/>
      <c r="I12" s="437"/>
      <c r="J12" s="437"/>
      <c r="K12" s="458"/>
      <c r="L12" s="437"/>
    </row>
    <row r="13" spans="1:12" ht="24.75" customHeight="1" x14ac:dyDescent="0.25">
      <c r="A13" s="419" t="s">
        <v>67</v>
      </c>
      <c r="B13" s="102">
        <f>'SVT Calculator'!H25</f>
        <v>0</v>
      </c>
      <c r="C13" s="420">
        <f>'Social Value Proxies'!H22</f>
        <v>0</v>
      </c>
      <c r="D13" s="434"/>
      <c r="E13" s="420">
        <f>D13*'Social Value Proxies'!Q22</f>
        <v>0</v>
      </c>
      <c r="F13" s="437"/>
      <c r="G13" s="437"/>
      <c r="H13" s="437"/>
      <c r="I13" s="437"/>
      <c r="J13" s="437"/>
      <c r="K13" s="458"/>
      <c r="L13" s="437"/>
    </row>
    <row r="14" spans="1:12" ht="24.75" customHeight="1" x14ac:dyDescent="0.25">
      <c r="A14" s="419" t="s">
        <v>71</v>
      </c>
      <c r="B14" s="102">
        <f>'SVT Calculator'!H26</f>
        <v>0</v>
      </c>
      <c r="C14" s="420">
        <f>'Social Value Proxies'!H23</f>
        <v>0</v>
      </c>
      <c r="D14" s="434"/>
      <c r="E14" s="420">
        <f>D14*'Social Value Proxies'!Q23</f>
        <v>0</v>
      </c>
      <c r="F14" s="437"/>
      <c r="G14" s="437"/>
      <c r="H14" s="437"/>
      <c r="I14" s="437"/>
      <c r="J14" s="437"/>
      <c r="K14" s="458"/>
      <c r="L14" s="437"/>
    </row>
    <row r="15" spans="1:12" ht="24.75" customHeight="1" x14ac:dyDescent="0.25">
      <c r="A15" s="419" t="s">
        <v>74</v>
      </c>
      <c r="B15" s="102">
        <f>'SVT Calculator'!H27</f>
        <v>0</v>
      </c>
      <c r="C15" s="420">
        <f>'Social Value Proxies'!H24</f>
        <v>0</v>
      </c>
      <c r="D15" s="434"/>
      <c r="E15" s="420">
        <f>D15*'Social Value Proxies'!Q24</f>
        <v>0</v>
      </c>
      <c r="F15" s="437"/>
      <c r="G15" s="437"/>
      <c r="H15" s="437"/>
      <c r="I15" s="437"/>
      <c r="J15" s="437"/>
      <c r="K15" s="458"/>
      <c r="L15" s="437"/>
    </row>
    <row r="16" spans="1:12" ht="24.75" customHeight="1" x14ac:dyDescent="0.25">
      <c r="A16" s="443" t="s">
        <v>79</v>
      </c>
      <c r="B16" s="102">
        <f>'SVT Calculator'!H28</f>
        <v>0</v>
      </c>
      <c r="C16" s="420">
        <f>'Social Value Proxies'!H25</f>
        <v>0</v>
      </c>
      <c r="D16" s="434"/>
      <c r="E16" s="420">
        <f>D16*'Social Value Proxies'!Q25</f>
        <v>0</v>
      </c>
      <c r="F16" s="437"/>
      <c r="G16" s="437"/>
      <c r="H16" s="437"/>
      <c r="I16" s="437"/>
      <c r="J16" s="437"/>
      <c r="K16" s="458"/>
      <c r="L16" s="437"/>
    </row>
    <row r="17" spans="1:12" ht="24.75" customHeight="1" x14ac:dyDescent="0.25">
      <c r="A17" s="443" t="s">
        <v>80</v>
      </c>
      <c r="B17" s="102">
        <f>'SVT Calculator'!H29</f>
        <v>0</v>
      </c>
      <c r="C17" s="420">
        <f>'Social Value Proxies'!H26</f>
        <v>0</v>
      </c>
      <c r="D17" s="434"/>
      <c r="E17" s="420">
        <f>D17*'Social Value Proxies'!Q26</f>
        <v>0</v>
      </c>
      <c r="F17" s="437"/>
      <c r="G17" s="437"/>
      <c r="H17" s="437"/>
      <c r="I17" s="437"/>
      <c r="J17" s="437"/>
      <c r="K17" s="458"/>
      <c r="L17" s="437"/>
    </row>
    <row r="18" spans="1:12" x14ac:dyDescent="0.25">
      <c r="A18" s="454" t="s">
        <v>368</v>
      </c>
      <c r="B18" s="445"/>
      <c r="C18" s="444">
        <f>'Social Value Proxies'!H27</f>
        <v>0</v>
      </c>
      <c r="D18" s="447"/>
      <c r="E18" s="444">
        <f>SUM(E6:E17)</f>
        <v>0</v>
      </c>
      <c r="F18" s="441"/>
      <c r="G18" s="441"/>
      <c r="H18" s="441"/>
      <c r="I18" s="441"/>
      <c r="J18" s="441"/>
      <c r="L18" s="441"/>
    </row>
    <row r="19" spans="1:12" x14ac:dyDescent="0.25">
      <c r="A19" s="455" t="s">
        <v>372</v>
      </c>
      <c r="B19" s="452" t="str">
        <f>'SVT Calculator'!H34</f>
        <v/>
      </c>
      <c r="C19" s="453" t="str">
        <f>'Social Value Proxies'!H31</f>
        <v/>
      </c>
      <c r="D19" s="450"/>
      <c r="E19" s="453" t="e">
        <f>E18/A3</f>
        <v>#DIV/0!</v>
      </c>
      <c r="F19" s="441"/>
      <c r="G19" s="441"/>
      <c r="H19" s="441"/>
      <c r="I19" s="441"/>
      <c r="J19" s="441"/>
      <c r="L19" s="441"/>
    </row>
    <row r="22" spans="1:12" ht="60" customHeight="1" x14ac:dyDescent="0.25">
      <c r="A22" s="539" t="s">
        <v>423</v>
      </c>
      <c r="B22" s="539"/>
      <c r="C22" s="538" t="s">
        <v>421</v>
      </c>
      <c r="D22" s="538"/>
      <c r="E22" s="538"/>
    </row>
    <row r="23" spans="1:12" x14ac:dyDescent="0.25">
      <c r="A23" s="539"/>
      <c r="B23" s="539"/>
      <c r="C23" s="538"/>
      <c r="D23" s="538"/>
      <c r="E23" s="538"/>
    </row>
    <row r="24" spans="1:12" x14ac:dyDescent="0.25">
      <c r="A24" s="539"/>
      <c r="B24" s="539"/>
      <c r="C24" s="538"/>
      <c r="D24" s="538"/>
      <c r="E24" s="538"/>
    </row>
    <row r="25" spans="1:12" x14ac:dyDescent="0.25">
      <c r="C25" s="538"/>
      <c r="D25" s="538"/>
      <c r="E25" s="538"/>
    </row>
    <row r="26" spans="1:12" x14ac:dyDescent="0.25">
      <c r="C26" s="538"/>
      <c r="D26" s="538"/>
      <c r="E26" s="538"/>
    </row>
    <row r="27" spans="1:12" x14ac:dyDescent="0.25">
      <c r="A27" s="504"/>
      <c r="C27" s="538"/>
      <c r="D27" s="538"/>
      <c r="E27" s="538"/>
    </row>
    <row r="28" spans="1:12" x14ac:dyDescent="0.25">
      <c r="A28" s="504"/>
      <c r="C28" s="538"/>
      <c r="D28" s="538"/>
      <c r="E28" s="538"/>
    </row>
    <row r="29" spans="1:12" x14ac:dyDescent="0.25">
      <c r="A29" s="504"/>
      <c r="C29" s="538"/>
      <c r="D29" s="538"/>
      <c r="E29" s="538"/>
    </row>
    <row r="30" spans="1:12" x14ac:dyDescent="0.25">
      <c r="A30" s="504"/>
      <c r="C30" s="538"/>
      <c r="D30" s="538"/>
      <c r="E30" s="538"/>
    </row>
    <row r="31" spans="1:12" x14ac:dyDescent="0.25">
      <c r="A31" s="504"/>
      <c r="C31" s="538"/>
      <c r="D31" s="538"/>
      <c r="E31" s="538"/>
    </row>
    <row r="33" spans="1:1" x14ac:dyDescent="0.25">
      <c r="A33" t="s">
        <v>413</v>
      </c>
    </row>
    <row r="34" spans="1:1" x14ac:dyDescent="0.25">
      <c r="A34" s="495" t="s">
        <v>414</v>
      </c>
    </row>
    <row r="35" spans="1:1" ht="105" x14ac:dyDescent="0.25">
      <c r="A35" s="496" t="s">
        <v>415</v>
      </c>
    </row>
    <row r="36" spans="1:1" x14ac:dyDescent="0.25">
      <c r="A36" s="497" t="s">
        <v>416</v>
      </c>
    </row>
  </sheetData>
  <sheetProtection algorithmName="SHA-512" hashValue="5VoyIv26afdhLoO3v9aulH8HmG3G/iRRwrkpTTB0SUjfOYpwkwevS/W+PtkopB63jwlSztx1iuDtkI074gjqAg==" saltValue="Gu1C2tuNOWAIhyWXORcu1g==" spinCount="100000" sheet="1" objects="1" scenarios="1"/>
  <mergeCells count="4">
    <mergeCell ref="G1:H4"/>
    <mergeCell ref="F1:F2"/>
    <mergeCell ref="C22:E31"/>
    <mergeCell ref="A22:B24"/>
  </mergeCells>
  <hyperlinks>
    <hyperlink ref="A36" r:id="rId1" xr:uid="{00000000-0004-0000-0D00-000000000000}"/>
    <hyperlink ref="A34" r:id="rId2" xr:uid="{00000000-0004-0000-0D00-000001000000}"/>
  </hyperlinks>
  <pageMargins left="0.7" right="0.7" top="0.75" bottom="0.75" header="0.3" footer="0.3"/>
  <pageSetup paperSize="9" orientation="portrait" verticalDpi="0" r:id="rId3"/>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L36"/>
  <sheetViews>
    <sheetView showGridLines="0" showRowColHeaders="0" workbookViewId="0">
      <selection activeCell="E3" sqref="E3"/>
    </sheetView>
  </sheetViews>
  <sheetFormatPr defaultRowHeight="15" x14ac:dyDescent="0.25"/>
  <cols>
    <col min="1" max="1" width="46" customWidth="1"/>
    <col min="2" max="2" width="16.5703125" customWidth="1"/>
    <col min="3" max="3" width="15" customWidth="1"/>
    <col min="4" max="4" width="18.28515625" customWidth="1"/>
    <col min="5" max="5" width="14.7109375" customWidth="1"/>
    <col min="6" max="6" width="40.42578125" customWidth="1"/>
    <col min="7" max="7" width="36" customWidth="1"/>
    <col min="8" max="8" width="29.140625" customWidth="1"/>
    <col min="9" max="9" width="15.28515625" customWidth="1"/>
    <col min="10" max="10" width="16.42578125" customWidth="1"/>
    <col min="11" max="11" width="18.85546875" customWidth="1"/>
    <col min="12" max="12" width="28.85546875" customWidth="1"/>
  </cols>
  <sheetData>
    <row r="1" spans="1:12" ht="21" customHeight="1" x14ac:dyDescent="0.25">
      <c r="F1" s="542"/>
      <c r="G1" s="540"/>
      <c r="H1" s="538"/>
    </row>
    <row r="2" spans="1:12" ht="33" customHeight="1" x14ac:dyDescent="0.4">
      <c r="A2" s="406">
        <f>'SVT Calculator'!I11</f>
        <v>0</v>
      </c>
      <c r="F2" s="542"/>
      <c r="G2" s="538"/>
      <c r="H2" s="538"/>
    </row>
    <row r="3" spans="1:12" ht="29.25" customHeight="1" x14ac:dyDescent="0.25">
      <c r="A3" s="520">
        <f>'SVT Calculator'!I13</f>
        <v>0</v>
      </c>
      <c r="F3" s="505"/>
      <c r="G3" s="538"/>
      <c r="H3" s="538"/>
    </row>
    <row r="4" spans="1:12" ht="29.25" customHeight="1" x14ac:dyDescent="0.25">
      <c r="A4" s="418">
        <f>'SVT Calculator'!I9</f>
        <v>0</v>
      </c>
      <c r="G4" s="541"/>
      <c r="H4" s="541"/>
    </row>
    <row r="5" spans="1:12" ht="50.25" customHeight="1" x14ac:dyDescent="0.25">
      <c r="A5" s="503">
        <f>'SVT Calculator'!C3</f>
        <v>0</v>
      </c>
      <c r="B5" s="427" t="s">
        <v>399</v>
      </c>
      <c r="C5" s="427" t="s">
        <v>397</v>
      </c>
      <c r="D5" s="427" t="s">
        <v>396</v>
      </c>
      <c r="E5" s="427" t="s">
        <v>398</v>
      </c>
      <c r="F5" s="427" t="s">
        <v>419</v>
      </c>
      <c r="G5" s="427" t="s">
        <v>404</v>
      </c>
      <c r="H5" s="427" t="s">
        <v>420</v>
      </c>
      <c r="I5" s="427" t="s">
        <v>400</v>
      </c>
      <c r="J5" s="427" t="s">
        <v>401</v>
      </c>
      <c r="K5" s="427" t="s">
        <v>405</v>
      </c>
      <c r="L5" s="427" t="s">
        <v>418</v>
      </c>
    </row>
    <row r="6" spans="1:12" ht="24.75" customHeight="1" x14ac:dyDescent="0.25">
      <c r="A6" s="419" t="s">
        <v>76</v>
      </c>
      <c r="B6" s="102">
        <f>'SVT Calculator'!I16</f>
        <v>0</v>
      </c>
      <c r="C6" s="420">
        <f>'Social Value Proxies'!I13</f>
        <v>0</v>
      </c>
      <c r="D6" s="434"/>
      <c r="E6" s="420">
        <f>D6*'Social Value Proxies'!Q13</f>
        <v>0</v>
      </c>
      <c r="F6" s="437"/>
      <c r="G6" s="437"/>
      <c r="H6" s="437"/>
      <c r="I6" s="437"/>
      <c r="J6" s="437"/>
      <c r="K6" s="458"/>
      <c r="L6" s="437"/>
    </row>
    <row r="7" spans="1:12" ht="24.75" customHeight="1" x14ac:dyDescent="0.25">
      <c r="A7" s="419" t="s">
        <v>69</v>
      </c>
      <c r="B7" s="421">
        <f>'SVT Calculator'!I18</f>
        <v>0</v>
      </c>
      <c r="C7" s="420">
        <f>'Social Value Proxies'!I15</f>
        <v>0</v>
      </c>
      <c r="D7" s="435"/>
      <c r="E7" s="420">
        <f>D7*(A3/10000)*'Social Value Proxies'!X15</f>
        <v>0</v>
      </c>
      <c r="F7" s="437"/>
      <c r="G7" s="437"/>
      <c r="H7" s="437"/>
      <c r="I7" s="437"/>
      <c r="J7" s="437"/>
      <c r="K7" s="458"/>
      <c r="L7" s="437"/>
    </row>
    <row r="8" spans="1:12" ht="24.75" customHeight="1" x14ac:dyDescent="0.25">
      <c r="A8" s="419" t="s">
        <v>81</v>
      </c>
      <c r="B8" s="102">
        <f>'SVT Calculator'!I20</f>
        <v>0</v>
      </c>
      <c r="C8" s="420">
        <f>'Social Value Proxies'!I17</f>
        <v>0</v>
      </c>
      <c r="D8" s="434"/>
      <c r="E8" s="420">
        <f>D8*'Social Value Proxies'!Q17</f>
        <v>0</v>
      </c>
      <c r="F8" s="437"/>
      <c r="G8" s="437"/>
      <c r="H8" s="437"/>
      <c r="I8" s="437"/>
      <c r="J8" s="437"/>
      <c r="K8" s="458"/>
      <c r="L8" s="437"/>
    </row>
    <row r="9" spans="1:12" ht="24.75" customHeight="1" x14ac:dyDescent="0.25">
      <c r="A9" s="419" t="s">
        <v>82</v>
      </c>
      <c r="B9" s="102">
        <f>'SVT Calculator'!I21</f>
        <v>0</v>
      </c>
      <c r="C9" s="420">
        <f>'Social Value Proxies'!I18</f>
        <v>0</v>
      </c>
      <c r="D9" s="434"/>
      <c r="E9" s="420">
        <f>D9*'Social Value Proxies'!Q18</f>
        <v>0</v>
      </c>
      <c r="F9" s="437"/>
      <c r="G9" s="437"/>
      <c r="H9" s="437"/>
      <c r="I9" s="437"/>
      <c r="J9" s="437"/>
      <c r="K9" s="458"/>
      <c r="L9" s="437"/>
    </row>
    <row r="10" spans="1:12" ht="24.75" customHeight="1" x14ac:dyDescent="0.25">
      <c r="A10" s="419" t="s">
        <v>72</v>
      </c>
      <c r="B10" s="102">
        <f>'SVT Calculator'!I22</f>
        <v>0</v>
      </c>
      <c r="C10" s="420">
        <f>'Social Value Proxies'!I19</f>
        <v>0</v>
      </c>
      <c r="D10" s="434"/>
      <c r="E10" s="420">
        <f>D10*'Social Value Proxies'!Q19</f>
        <v>0</v>
      </c>
      <c r="F10" s="437"/>
      <c r="G10" s="437"/>
      <c r="H10" s="437"/>
      <c r="I10" s="437"/>
      <c r="J10" s="437"/>
      <c r="K10" s="458"/>
      <c r="L10" s="437"/>
    </row>
    <row r="11" spans="1:12" ht="24.75" customHeight="1" x14ac:dyDescent="0.25">
      <c r="A11" s="419" t="s">
        <v>73</v>
      </c>
      <c r="B11" s="102">
        <f>'SVT Calculator'!I23</f>
        <v>0</v>
      </c>
      <c r="C11" s="420">
        <f>'Social Value Proxies'!I20</f>
        <v>0</v>
      </c>
      <c r="D11" s="434"/>
      <c r="E11" s="420">
        <f>D11*'Social Value Proxies'!Q20</f>
        <v>0</v>
      </c>
      <c r="F11" s="437"/>
      <c r="G11" s="437"/>
      <c r="H11" s="437"/>
      <c r="I11" s="437"/>
      <c r="J11" s="437"/>
      <c r="K11" s="458"/>
      <c r="L11" s="437"/>
    </row>
    <row r="12" spans="1:12" ht="24.75" customHeight="1" x14ac:dyDescent="0.25">
      <c r="A12" s="419" t="s">
        <v>78</v>
      </c>
      <c r="B12" s="102">
        <f>'SVT Calculator'!I24</f>
        <v>0</v>
      </c>
      <c r="C12" s="420">
        <f>'Social Value Proxies'!I21</f>
        <v>0</v>
      </c>
      <c r="D12" s="434"/>
      <c r="E12" s="420">
        <f>D12*'Social Value Proxies'!Q21</f>
        <v>0</v>
      </c>
      <c r="F12" s="437"/>
      <c r="G12" s="437"/>
      <c r="H12" s="437"/>
      <c r="I12" s="437"/>
      <c r="J12" s="437"/>
      <c r="K12" s="458"/>
      <c r="L12" s="437"/>
    </row>
    <row r="13" spans="1:12" ht="24.75" customHeight="1" x14ac:dyDescent="0.25">
      <c r="A13" s="419" t="s">
        <v>67</v>
      </c>
      <c r="B13" s="102">
        <f>'SVT Calculator'!I25</f>
        <v>0</v>
      </c>
      <c r="C13" s="420">
        <f>'Social Value Proxies'!I22</f>
        <v>0</v>
      </c>
      <c r="D13" s="434"/>
      <c r="E13" s="420">
        <f>D13*'Social Value Proxies'!Q22</f>
        <v>0</v>
      </c>
      <c r="F13" s="437"/>
      <c r="G13" s="437"/>
      <c r="H13" s="437"/>
      <c r="I13" s="437"/>
      <c r="J13" s="437"/>
      <c r="K13" s="458"/>
      <c r="L13" s="437"/>
    </row>
    <row r="14" spans="1:12" ht="24.75" customHeight="1" x14ac:dyDescent="0.25">
      <c r="A14" s="419" t="s">
        <v>71</v>
      </c>
      <c r="B14" s="102">
        <f>'SVT Calculator'!I26</f>
        <v>0</v>
      </c>
      <c r="C14" s="420">
        <f>'Social Value Proxies'!I23</f>
        <v>0</v>
      </c>
      <c r="D14" s="434"/>
      <c r="E14" s="420">
        <f>D14*'Social Value Proxies'!Q23</f>
        <v>0</v>
      </c>
      <c r="F14" s="437"/>
      <c r="G14" s="437"/>
      <c r="H14" s="437"/>
      <c r="I14" s="437"/>
      <c r="J14" s="437"/>
      <c r="K14" s="458"/>
      <c r="L14" s="437"/>
    </row>
    <row r="15" spans="1:12" ht="24.75" customHeight="1" x14ac:dyDescent="0.25">
      <c r="A15" s="419" t="s">
        <v>74</v>
      </c>
      <c r="B15" s="102">
        <f>'SVT Calculator'!I27</f>
        <v>0</v>
      </c>
      <c r="C15" s="420">
        <f>'Social Value Proxies'!I24</f>
        <v>0</v>
      </c>
      <c r="D15" s="434"/>
      <c r="E15" s="420">
        <f>D15*'Social Value Proxies'!Q24</f>
        <v>0</v>
      </c>
      <c r="F15" s="437"/>
      <c r="G15" s="437"/>
      <c r="H15" s="437"/>
      <c r="I15" s="437"/>
      <c r="J15" s="437"/>
      <c r="K15" s="458"/>
      <c r="L15" s="437"/>
    </row>
    <row r="16" spans="1:12" ht="24.75" customHeight="1" x14ac:dyDescent="0.25">
      <c r="A16" s="443" t="s">
        <v>79</v>
      </c>
      <c r="B16" s="102">
        <f>'SVT Calculator'!I28</f>
        <v>0</v>
      </c>
      <c r="C16" s="420">
        <f>'Social Value Proxies'!I25</f>
        <v>0</v>
      </c>
      <c r="D16" s="434"/>
      <c r="E16" s="420">
        <f>D16*'Social Value Proxies'!Q25</f>
        <v>0</v>
      </c>
      <c r="F16" s="437"/>
      <c r="G16" s="437"/>
      <c r="H16" s="437"/>
      <c r="I16" s="437"/>
      <c r="J16" s="437"/>
      <c r="K16" s="458"/>
      <c r="L16" s="437"/>
    </row>
    <row r="17" spans="1:12" ht="24.75" customHeight="1" x14ac:dyDescent="0.25">
      <c r="A17" s="443" t="s">
        <v>80</v>
      </c>
      <c r="B17" s="102">
        <f>'SVT Calculator'!I29</f>
        <v>0</v>
      </c>
      <c r="C17" s="420">
        <f>'Social Value Proxies'!I26</f>
        <v>0</v>
      </c>
      <c r="D17" s="434"/>
      <c r="E17" s="420">
        <f>D17*'Social Value Proxies'!Q26</f>
        <v>0</v>
      </c>
      <c r="F17" s="437"/>
      <c r="G17" s="437"/>
      <c r="H17" s="437"/>
      <c r="I17" s="437"/>
      <c r="J17" s="437"/>
      <c r="K17" s="458"/>
      <c r="L17" s="437"/>
    </row>
    <row r="18" spans="1:12" x14ac:dyDescent="0.25">
      <c r="A18" s="454" t="s">
        <v>368</v>
      </c>
      <c r="B18" s="445"/>
      <c r="C18" s="444">
        <f>'Social Value Proxies'!I27</f>
        <v>0</v>
      </c>
      <c r="D18" s="447"/>
      <c r="E18" s="444">
        <f>SUM(E6:E17)</f>
        <v>0</v>
      </c>
      <c r="F18" s="441"/>
      <c r="G18" s="441"/>
      <c r="H18" s="441"/>
      <c r="I18" s="441"/>
      <c r="J18" s="441"/>
      <c r="L18" s="441"/>
    </row>
    <row r="19" spans="1:12" x14ac:dyDescent="0.25">
      <c r="A19" s="455" t="s">
        <v>372</v>
      </c>
      <c r="B19" s="452"/>
      <c r="C19" s="453" t="str">
        <f>'Social Value Proxies'!I31</f>
        <v/>
      </c>
      <c r="D19" s="450"/>
      <c r="E19" s="453" t="e">
        <f>E18/A3</f>
        <v>#DIV/0!</v>
      </c>
      <c r="F19" s="441"/>
      <c r="G19" s="441"/>
      <c r="H19" s="441"/>
      <c r="I19" s="441"/>
      <c r="J19" s="441"/>
      <c r="L19" s="441"/>
    </row>
    <row r="22" spans="1:12" ht="60" customHeight="1" x14ac:dyDescent="0.25">
      <c r="A22" s="539" t="s">
        <v>423</v>
      </c>
      <c r="B22" s="539"/>
      <c r="C22" s="538" t="s">
        <v>421</v>
      </c>
      <c r="D22" s="538"/>
      <c r="E22" s="538"/>
    </row>
    <row r="23" spans="1:12" x14ac:dyDescent="0.25">
      <c r="A23" s="539"/>
      <c r="B23" s="539"/>
      <c r="C23" s="538"/>
      <c r="D23" s="538"/>
      <c r="E23" s="538"/>
    </row>
    <row r="24" spans="1:12" x14ac:dyDescent="0.25">
      <c r="A24" s="539"/>
      <c r="B24" s="539"/>
      <c r="C24" s="538"/>
      <c r="D24" s="538"/>
      <c r="E24" s="538"/>
    </row>
    <row r="25" spans="1:12" x14ac:dyDescent="0.25">
      <c r="C25" s="538"/>
      <c r="D25" s="538"/>
      <c r="E25" s="538"/>
    </row>
    <row r="26" spans="1:12" x14ac:dyDescent="0.25">
      <c r="C26" s="538"/>
      <c r="D26" s="538"/>
      <c r="E26" s="538"/>
    </row>
    <row r="27" spans="1:12" x14ac:dyDescent="0.25">
      <c r="A27" s="504"/>
      <c r="C27" s="538"/>
      <c r="D27" s="538"/>
      <c r="E27" s="538"/>
    </row>
    <row r="28" spans="1:12" x14ac:dyDescent="0.25">
      <c r="A28" s="504"/>
      <c r="C28" s="538"/>
      <c r="D28" s="538"/>
      <c r="E28" s="538"/>
    </row>
    <row r="29" spans="1:12" x14ac:dyDescent="0.25">
      <c r="A29" s="504"/>
      <c r="C29" s="538"/>
      <c r="D29" s="538"/>
      <c r="E29" s="538"/>
    </row>
    <row r="30" spans="1:12" x14ac:dyDescent="0.25">
      <c r="A30" s="504"/>
      <c r="C30" s="538"/>
      <c r="D30" s="538"/>
      <c r="E30" s="538"/>
    </row>
    <row r="31" spans="1:12" x14ac:dyDescent="0.25">
      <c r="A31" s="504"/>
      <c r="C31" s="538"/>
      <c r="D31" s="538"/>
      <c r="E31" s="538"/>
    </row>
    <row r="33" spans="1:1" x14ac:dyDescent="0.25">
      <c r="A33" t="s">
        <v>413</v>
      </c>
    </row>
    <row r="34" spans="1:1" x14ac:dyDescent="0.25">
      <c r="A34" s="495" t="s">
        <v>414</v>
      </c>
    </row>
    <row r="35" spans="1:1" ht="105" x14ac:dyDescent="0.25">
      <c r="A35" s="496" t="s">
        <v>415</v>
      </c>
    </row>
    <row r="36" spans="1:1" x14ac:dyDescent="0.25">
      <c r="A36" s="497" t="s">
        <v>416</v>
      </c>
    </row>
  </sheetData>
  <sheetProtection algorithmName="SHA-512" hashValue="rawNWfFSzeigfcPHs5qeQIFWuruP3ndShBXHQOcB9EL4injr/I69QLWaS4X9ytRwCTjvcAUK+3dWm9OXeqF2WQ==" saltValue="Jcm+PTBPWJCZt9ypFOSgtQ==" spinCount="100000" sheet="1" objects="1" scenarios="1"/>
  <mergeCells count="4">
    <mergeCell ref="G1:H4"/>
    <mergeCell ref="F1:F2"/>
    <mergeCell ref="C22:E31"/>
    <mergeCell ref="A22:B24"/>
  </mergeCells>
  <hyperlinks>
    <hyperlink ref="A36" r:id="rId1" xr:uid="{00000000-0004-0000-0E00-000000000000}"/>
    <hyperlink ref="A34" r:id="rId2" xr:uid="{00000000-0004-0000-0E00-000001000000}"/>
  </hyperlinks>
  <pageMargins left="0.7" right="0.7" top="0.75" bottom="0.75" header="0.3" footer="0.3"/>
  <pageSetup paperSize="9" orientation="portrait" verticalDpi="0" r:id="rId3"/>
  <drawing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L36"/>
  <sheetViews>
    <sheetView showGridLines="0" showRowColHeaders="0" workbookViewId="0">
      <selection activeCell="D1" sqref="D1"/>
    </sheetView>
  </sheetViews>
  <sheetFormatPr defaultRowHeight="15" x14ac:dyDescent="0.25"/>
  <cols>
    <col min="1" max="1" width="46" customWidth="1"/>
    <col min="2" max="2" width="16.5703125" customWidth="1"/>
    <col min="3" max="3" width="15" customWidth="1"/>
    <col min="4" max="4" width="18.28515625" customWidth="1"/>
    <col min="5" max="5" width="14.7109375" customWidth="1"/>
    <col min="6" max="6" width="40.42578125" customWidth="1"/>
    <col min="7" max="7" width="36" customWidth="1"/>
    <col min="8" max="8" width="29.140625" customWidth="1"/>
    <col min="9" max="9" width="15.28515625" customWidth="1"/>
    <col min="10" max="10" width="16.42578125" customWidth="1"/>
    <col min="11" max="11" width="18.85546875" customWidth="1"/>
    <col min="12" max="12" width="28.85546875" customWidth="1"/>
  </cols>
  <sheetData>
    <row r="1" spans="1:12" ht="21" customHeight="1" x14ac:dyDescent="0.25">
      <c r="F1" s="542"/>
      <c r="G1" s="540"/>
      <c r="H1" s="538"/>
    </row>
    <row r="2" spans="1:12" ht="33" customHeight="1" x14ac:dyDescent="0.4">
      <c r="A2" s="406">
        <f>'SVT Calculator'!J11</f>
        <v>0</v>
      </c>
      <c r="F2" s="542"/>
      <c r="G2" s="538"/>
      <c r="H2" s="538"/>
    </row>
    <row r="3" spans="1:12" ht="29.25" customHeight="1" x14ac:dyDescent="0.25">
      <c r="A3" s="520">
        <f>'SVT Calculator'!I13</f>
        <v>0</v>
      </c>
      <c r="F3" s="505"/>
      <c r="G3" s="538"/>
      <c r="H3" s="538"/>
    </row>
    <row r="4" spans="1:12" ht="29.25" customHeight="1" x14ac:dyDescent="0.25">
      <c r="A4" s="418">
        <f>'SVT Calculator'!I9</f>
        <v>0</v>
      </c>
      <c r="G4" s="541"/>
      <c r="H4" s="541"/>
    </row>
    <row r="5" spans="1:12" ht="50.25" customHeight="1" x14ac:dyDescent="0.25">
      <c r="A5" s="503">
        <f>'SVT Calculator'!C3</f>
        <v>0</v>
      </c>
      <c r="B5" s="427" t="s">
        <v>399</v>
      </c>
      <c r="C5" s="427" t="s">
        <v>397</v>
      </c>
      <c r="D5" s="427" t="s">
        <v>396</v>
      </c>
      <c r="E5" s="427" t="s">
        <v>398</v>
      </c>
      <c r="F5" s="427" t="s">
        <v>419</v>
      </c>
      <c r="G5" s="427" t="s">
        <v>404</v>
      </c>
      <c r="H5" s="427" t="s">
        <v>420</v>
      </c>
      <c r="I5" s="427" t="s">
        <v>400</v>
      </c>
      <c r="J5" s="427" t="s">
        <v>401</v>
      </c>
      <c r="K5" s="427" t="s">
        <v>405</v>
      </c>
      <c r="L5" s="427" t="s">
        <v>418</v>
      </c>
    </row>
    <row r="6" spans="1:12" ht="24.75" customHeight="1" x14ac:dyDescent="0.25">
      <c r="A6" s="419" t="s">
        <v>76</v>
      </c>
      <c r="B6" s="102">
        <f>'SVT Calculator'!I16</f>
        <v>0</v>
      </c>
      <c r="C6" s="420">
        <f>'Social Value Proxies'!I13</f>
        <v>0</v>
      </c>
      <c r="D6" s="434"/>
      <c r="E6" s="420">
        <f>D6*'Social Value Proxies'!Q13</f>
        <v>0</v>
      </c>
      <c r="F6" s="437"/>
      <c r="G6" s="437"/>
      <c r="H6" s="437"/>
      <c r="I6" s="437"/>
      <c r="J6" s="437"/>
      <c r="K6" s="458"/>
      <c r="L6" s="437"/>
    </row>
    <row r="7" spans="1:12" ht="24.75" customHeight="1" x14ac:dyDescent="0.25">
      <c r="A7" s="419" t="s">
        <v>69</v>
      </c>
      <c r="B7" s="421">
        <f>'SVT Calculator'!I18</f>
        <v>0</v>
      </c>
      <c r="C7" s="420">
        <f>'Social Value Proxies'!I15</f>
        <v>0</v>
      </c>
      <c r="D7" s="435"/>
      <c r="E7" s="420">
        <f>D7*(A3/10000)*'Social Value Proxies'!X15</f>
        <v>0</v>
      </c>
      <c r="F7" s="437"/>
      <c r="G7" s="437"/>
      <c r="H7" s="437"/>
      <c r="I7" s="437"/>
      <c r="J7" s="437"/>
      <c r="K7" s="458"/>
      <c r="L7" s="437"/>
    </row>
    <row r="8" spans="1:12" ht="24.75" customHeight="1" x14ac:dyDescent="0.25">
      <c r="A8" s="419" t="s">
        <v>81</v>
      </c>
      <c r="B8" s="102">
        <f>'SVT Calculator'!I20</f>
        <v>0</v>
      </c>
      <c r="C8" s="420">
        <f>'Social Value Proxies'!I17</f>
        <v>0</v>
      </c>
      <c r="D8" s="434"/>
      <c r="E8" s="420">
        <f>D8*'Social Value Proxies'!Q17</f>
        <v>0</v>
      </c>
      <c r="F8" s="437"/>
      <c r="G8" s="437"/>
      <c r="H8" s="437"/>
      <c r="I8" s="437"/>
      <c r="J8" s="437"/>
      <c r="K8" s="458"/>
      <c r="L8" s="437"/>
    </row>
    <row r="9" spans="1:12" ht="24.75" customHeight="1" x14ac:dyDescent="0.25">
      <c r="A9" s="419" t="s">
        <v>82</v>
      </c>
      <c r="B9" s="102">
        <f>'SVT Calculator'!I21</f>
        <v>0</v>
      </c>
      <c r="C9" s="420">
        <f>'Social Value Proxies'!I18</f>
        <v>0</v>
      </c>
      <c r="D9" s="434"/>
      <c r="E9" s="420">
        <f>D9*'Social Value Proxies'!Q18</f>
        <v>0</v>
      </c>
      <c r="F9" s="437"/>
      <c r="G9" s="437"/>
      <c r="H9" s="437"/>
      <c r="I9" s="437"/>
      <c r="J9" s="437"/>
      <c r="K9" s="458"/>
      <c r="L9" s="437"/>
    </row>
    <row r="10" spans="1:12" ht="24.75" customHeight="1" x14ac:dyDescent="0.25">
      <c r="A10" s="419" t="s">
        <v>72</v>
      </c>
      <c r="B10" s="102">
        <f>'SVT Calculator'!I22</f>
        <v>0</v>
      </c>
      <c r="C10" s="420">
        <f>'Social Value Proxies'!I19</f>
        <v>0</v>
      </c>
      <c r="D10" s="434"/>
      <c r="E10" s="420">
        <f>D10*'Social Value Proxies'!Q19</f>
        <v>0</v>
      </c>
      <c r="F10" s="437"/>
      <c r="G10" s="437"/>
      <c r="H10" s="437"/>
      <c r="I10" s="437"/>
      <c r="J10" s="437"/>
      <c r="K10" s="458"/>
      <c r="L10" s="437"/>
    </row>
    <row r="11" spans="1:12" ht="24.75" customHeight="1" x14ac:dyDescent="0.25">
      <c r="A11" s="419" t="s">
        <v>73</v>
      </c>
      <c r="B11" s="102">
        <f>'SVT Calculator'!I23</f>
        <v>0</v>
      </c>
      <c r="C11" s="420">
        <f>'Social Value Proxies'!I20</f>
        <v>0</v>
      </c>
      <c r="D11" s="434"/>
      <c r="E11" s="420">
        <f>D11*'Social Value Proxies'!Q20</f>
        <v>0</v>
      </c>
      <c r="F11" s="437"/>
      <c r="G11" s="437"/>
      <c r="H11" s="437"/>
      <c r="I11" s="437"/>
      <c r="J11" s="437"/>
      <c r="K11" s="458"/>
      <c r="L11" s="437"/>
    </row>
    <row r="12" spans="1:12" ht="24.75" customHeight="1" x14ac:dyDescent="0.25">
      <c r="A12" s="419" t="s">
        <v>78</v>
      </c>
      <c r="B12" s="102">
        <f>'SVT Calculator'!I24</f>
        <v>0</v>
      </c>
      <c r="C12" s="420">
        <f>'Social Value Proxies'!I21</f>
        <v>0</v>
      </c>
      <c r="D12" s="434"/>
      <c r="E12" s="420">
        <f>D12*'Social Value Proxies'!Q21</f>
        <v>0</v>
      </c>
      <c r="F12" s="437"/>
      <c r="G12" s="437"/>
      <c r="H12" s="437"/>
      <c r="I12" s="437"/>
      <c r="J12" s="437"/>
      <c r="K12" s="458"/>
      <c r="L12" s="437"/>
    </row>
    <row r="13" spans="1:12" ht="24.75" customHeight="1" x14ac:dyDescent="0.25">
      <c r="A13" s="419" t="s">
        <v>67</v>
      </c>
      <c r="B13" s="102">
        <f>'SVT Calculator'!I25</f>
        <v>0</v>
      </c>
      <c r="C13" s="420">
        <f>'Social Value Proxies'!I22</f>
        <v>0</v>
      </c>
      <c r="D13" s="434"/>
      <c r="E13" s="420">
        <f>D13*'Social Value Proxies'!Q22</f>
        <v>0</v>
      </c>
      <c r="F13" s="437"/>
      <c r="G13" s="437"/>
      <c r="H13" s="437"/>
      <c r="I13" s="437"/>
      <c r="J13" s="437"/>
      <c r="K13" s="458"/>
      <c r="L13" s="437"/>
    </row>
    <row r="14" spans="1:12" ht="24.75" customHeight="1" x14ac:dyDescent="0.25">
      <c r="A14" s="419" t="s">
        <v>71</v>
      </c>
      <c r="B14" s="102">
        <f>'SVT Calculator'!I26</f>
        <v>0</v>
      </c>
      <c r="C14" s="420">
        <f>'Social Value Proxies'!I23</f>
        <v>0</v>
      </c>
      <c r="D14" s="434"/>
      <c r="E14" s="420">
        <f>D14*'Social Value Proxies'!Q23</f>
        <v>0</v>
      </c>
      <c r="F14" s="437"/>
      <c r="G14" s="437"/>
      <c r="H14" s="437"/>
      <c r="I14" s="437"/>
      <c r="J14" s="437"/>
      <c r="K14" s="458"/>
      <c r="L14" s="437"/>
    </row>
    <row r="15" spans="1:12" ht="24.75" customHeight="1" x14ac:dyDescent="0.25">
      <c r="A15" s="419" t="s">
        <v>74</v>
      </c>
      <c r="B15" s="102">
        <f>'SVT Calculator'!I27</f>
        <v>0</v>
      </c>
      <c r="C15" s="420">
        <f>'Social Value Proxies'!I24</f>
        <v>0</v>
      </c>
      <c r="D15" s="434"/>
      <c r="E15" s="420">
        <f>D15*'Social Value Proxies'!Q24</f>
        <v>0</v>
      </c>
      <c r="F15" s="437"/>
      <c r="G15" s="437"/>
      <c r="H15" s="437"/>
      <c r="I15" s="437"/>
      <c r="J15" s="437"/>
      <c r="K15" s="458"/>
      <c r="L15" s="437"/>
    </row>
    <row r="16" spans="1:12" ht="24.75" customHeight="1" x14ac:dyDescent="0.25">
      <c r="A16" s="443" t="s">
        <v>79</v>
      </c>
      <c r="B16" s="102">
        <f>'SVT Calculator'!I28</f>
        <v>0</v>
      </c>
      <c r="C16" s="420">
        <f>'Social Value Proxies'!I25</f>
        <v>0</v>
      </c>
      <c r="D16" s="434"/>
      <c r="E16" s="420">
        <f>D16*'Social Value Proxies'!Q25</f>
        <v>0</v>
      </c>
      <c r="F16" s="437"/>
      <c r="G16" s="437"/>
      <c r="H16" s="437"/>
      <c r="I16" s="437"/>
      <c r="J16" s="437"/>
      <c r="K16" s="458"/>
      <c r="L16" s="437"/>
    </row>
    <row r="17" spans="1:12" ht="24.75" customHeight="1" x14ac:dyDescent="0.25">
      <c r="A17" s="443" t="s">
        <v>80</v>
      </c>
      <c r="B17" s="102">
        <f>'SVT Calculator'!I29</f>
        <v>0</v>
      </c>
      <c r="C17" s="420">
        <f>'Social Value Proxies'!I26</f>
        <v>0</v>
      </c>
      <c r="D17" s="434"/>
      <c r="E17" s="420">
        <f>D17*'Social Value Proxies'!Q26</f>
        <v>0</v>
      </c>
      <c r="F17" s="437"/>
      <c r="G17" s="437"/>
      <c r="H17" s="437"/>
      <c r="I17" s="437"/>
      <c r="J17" s="437"/>
      <c r="K17" s="458"/>
      <c r="L17" s="437"/>
    </row>
    <row r="18" spans="1:12" x14ac:dyDescent="0.25">
      <c r="A18" s="454" t="s">
        <v>368</v>
      </c>
      <c r="B18" s="445"/>
      <c r="C18" s="444">
        <f>'Social Value Proxies'!I27</f>
        <v>0</v>
      </c>
      <c r="D18" s="447"/>
      <c r="E18" s="444">
        <f>SUM(E6:E17)</f>
        <v>0</v>
      </c>
      <c r="F18" s="441"/>
      <c r="G18" s="441"/>
      <c r="H18" s="441"/>
      <c r="I18" s="441"/>
      <c r="J18" s="441"/>
      <c r="L18" s="441"/>
    </row>
    <row r="19" spans="1:12" x14ac:dyDescent="0.25">
      <c r="A19" s="455" t="s">
        <v>372</v>
      </c>
      <c r="B19" s="452"/>
      <c r="C19" s="453" t="str">
        <f>'Social Value Proxies'!I31</f>
        <v/>
      </c>
      <c r="D19" s="450"/>
      <c r="E19" s="453" t="e">
        <f>E18/A3</f>
        <v>#DIV/0!</v>
      </c>
      <c r="F19" s="441"/>
      <c r="G19" s="441"/>
      <c r="H19" s="441"/>
      <c r="I19" s="441"/>
      <c r="J19" s="441"/>
      <c r="L19" s="441"/>
    </row>
    <row r="22" spans="1:12" ht="60" customHeight="1" x14ac:dyDescent="0.25">
      <c r="A22" s="539" t="s">
        <v>423</v>
      </c>
      <c r="B22" s="539"/>
      <c r="C22" s="538" t="s">
        <v>421</v>
      </c>
      <c r="D22" s="538"/>
      <c r="E22" s="538"/>
    </row>
    <row r="23" spans="1:12" x14ac:dyDescent="0.25">
      <c r="A23" s="539"/>
      <c r="B23" s="539"/>
      <c r="C23" s="538"/>
      <c r="D23" s="538"/>
      <c r="E23" s="538"/>
    </row>
    <row r="24" spans="1:12" x14ac:dyDescent="0.25">
      <c r="A24" s="539"/>
      <c r="B24" s="539"/>
      <c r="C24" s="538"/>
      <c r="D24" s="538"/>
      <c r="E24" s="538"/>
    </row>
    <row r="25" spans="1:12" x14ac:dyDescent="0.25">
      <c r="C25" s="538"/>
      <c r="D25" s="538"/>
      <c r="E25" s="538"/>
    </row>
    <row r="26" spans="1:12" x14ac:dyDescent="0.25">
      <c r="C26" s="538"/>
      <c r="D26" s="538"/>
      <c r="E26" s="538"/>
    </row>
    <row r="27" spans="1:12" x14ac:dyDescent="0.25">
      <c r="A27" s="504"/>
      <c r="C27" s="538"/>
      <c r="D27" s="538"/>
      <c r="E27" s="538"/>
    </row>
    <row r="28" spans="1:12" x14ac:dyDescent="0.25">
      <c r="A28" s="504"/>
      <c r="C28" s="538"/>
      <c r="D28" s="538"/>
      <c r="E28" s="538"/>
    </row>
    <row r="29" spans="1:12" x14ac:dyDescent="0.25">
      <c r="A29" s="504"/>
      <c r="C29" s="538"/>
      <c r="D29" s="538"/>
      <c r="E29" s="538"/>
    </row>
    <row r="30" spans="1:12" x14ac:dyDescent="0.25">
      <c r="A30" s="504"/>
      <c r="C30" s="538"/>
      <c r="D30" s="538"/>
      <c r="E30" s="538"/>
    </row>
    <row r="31" spans="1:12" x14ac:dyDescent="0.25">
      <c r="A31" s="504"/>
      <c r="C31" s="538"/>
      <c r="D31" s="538"/>
      <c r="E31" s="538"/>
    </row>
    <row r="33" spans="1:1" x14ac:dyDescent="0.25">
      <c r="A33" t="s">
        <v>413</v>
      </c>
    </row>
    <row r="34" spans="1:1" x14ac:dyDescent="0.25">
      <c r="A34" s="495" t="s">
        <v>414</v>
      </c>
    </row>
    <row r="35" spans="1:1" ht="105" x14ac:dyDescent="0.25">
      <c r="A35" s="496" t="s">
        <v>415</v>
      </c>
    </row>
    <row r="36" spans="1:1" x14ac:dyDescent="0.25">
      <c r="A36" s="497" t="s">
        <v>416</v>
      </c>
    </row>
  </sheetData>
  <sheetProtection algorithmName="SHA-512" hashValue="zOgqsEJsOq0aXjutaq65DoP+3tIWuibv1xhUsPUtX2VXV9YnKpEFK6hqKcqqFPFNtAIod9LJ5udVM2K6Ps8XZw==" saltValue="DsctrWyBX6upHyHpJCEhcg==" spinCount="100000" sheet="1" objects="1" scenarios="1"/>
  <mergeCells count="4">
    <mergeCell ref="G1:H4"/>
    <mergeCell ref="F1:F2"/>
    <mergeCell ref="C22:E31"/>
    <mergeCell ref="A22:B24"/>
  </mergeCells>
  <hyperlinks>
    <hyperlink ref="A36" r:id="rId1" xr:uid="{00000000-0004-0000-0F00-000000000000}"/>
    <hyperlink ref="A34" r:id="rId2" xr:uid="{00000000-0004-0000-0F00-000001000000}"/>
  </hyperlinks>
  <pageMargins left="0.7" right="0.7" top="0.75" bottom="0.75" header="0.3" footer="0.3"/>
  <pageSetup paperSize="9" orientation="portrait" verticalDpi="0" r:id="rId3"/>
  <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A1:L36"/>
  <sheetViews>
    <sheetView showGridLines="0" showRowColHeaders="0" workbookViewId="0">
      <selection activeCell="F4" sqref="F4"/>
    </sheetView>
  </sheetViews>
  <sheetFormatPr defaultRowHeight="15" x14ac:dyDescent="0.25"/>
  <cols>
    <col min="1" max="1" width="46" customWidth="1"/>
    <col min="2" max="2" width="16.5703125" customWidth="1"/>
    <col min="3" max="3" width="15" customWidth="1"/>
    <col min="4" max="4" width="18.28515625" customWidth="1"/>
    <col min="5" max="5" width="14.7109375" customWidth="1"/>
    <col min="6" max="6" width="40.42578125" customWidth="1"/>
    <col min="7" max="7" width="36" customWidth="1"/>
    <col min="8" max="8" width="29.140625" customWidth="1"/>
    <col min="9" max="9" width="15.28515625" customWidth="1"/>
    <col min="10" max="10" width="16.42578125" customWidth="1"/>
    <col min="11" max="11" width="18.85546875" customWidth="1"/>
    <col min="12" max="12" width="28.85546875" customWidth="1"/>
  </cols>
  <sheetData>
    <row r="1" spans="1:12" ht="21" customHeight="1" x14ac:dyDescent="0.25">
      <c r="F1" s="542"/>
      <c r="G1" s="540"/>
      <c r="H1" s="538"/>
    </row>
    <row r="2" spans="1:12" ht="33" customHeight="1" x14ac:dyDescent="0.4">
      <c r="A2" s="406">
        <f>'SVT Calculator'!K11</f>
        <v>0</v>
      </c>
      <c r="F2" s="542"/>
      <c r="G2" s="538"/>
      <c r="H2" s="538"/>
    </row>
    <row r="3" spans="1:12" ht="29.25" customHeight="1" x14ac:dyDescent="0.25">
      <c r="A3" s="520">
        <f>'SVT Calculator'!K13</f>
        <v>0</v>
      </c>
      <c r="F3" s="505"/>
      <c r="G3" s="538"/>
      <c r="H3" s="538"/>
    </row>
    <row r="4" spans="1:12" ht="29.25" customHeight="1" x14ac:dyDescent="0.25">
      <c r="A4" s="418">
        <f>'SVT Calculator'!K9</f>
        <v>0</v>
      </c>
      <c r="G4" s="541"/>
      <c r="H4" s="541"/>
    </row>
    <row r="5" spans="1:12" ht="50.25" customHeight="1" x14ac:dyDescent="0.25">
      <c r="A5" s="503">
        <f>'SVT Calculator'!C3</f>
        <v>0</v>
      </c>
      <c r="B5" s="427" t="s">
        <v>399</v>
      </c>
      <c r="C5" s="427" t="s">
        <v>397</v>
      </c>
      <c r="D5" s="427" t="s">
        <v>396</v>
      </c>
      <c r="E5" s="427" t="s">
        <v>398</v>
      </c>
      <c r="F5" s="427" t="s">
        <v>419</v>
      </c>
      <c r="G5" s="427" t="s">
        <v>404</v>
      </c>
      <c r="H5" s="427" t="s">
        <v>420</v>
      </c>
      <c r="I5" s="427" t="s">
        <v>400</v>
      </c>
      <c r="J5" s="427" t="s">
        <v>401</v>
      </c>
      <c r="K5" s="427" t="s">
        <v>405</v>
      </c>
      <c r="L5" s="427" t="s">
        <v>418</v>
      </c>
    </row>
    <row r="6" spans="1:12" ht="24.75" customHeight="1" x14ac:dyDescent="0.25">
      <c r="A6" s="419" t="s">
        <v>76</v>
      </c>
      <c r="B6" s="516">
        <f>'SVT Calculator'!K16</f>
        <v>0</v>
      </c>
      <c r="C6" s="420">
        <f>'Social Value Proxies'!K13</f>
        <v>0</v>
      </c>
      <c r="D6" s="434"/>
      <c r="E6" s="420">
        <f>D6*'Social Value Proxies'!Q13</f>
        <v>0</v>
      </c>
      <c r="F6" s="437"/>
      <c r="G6" s="437"/>
      <c r="H6" s="437"/>
      <c r="I6" s="437"/>
      <c r="J6" s="437"/>
      <c r="K6" s="458"/>
      <c r="L6" s="437"/>
    </row>
    <row r="7" spans="1:12" ht="24.75" customHeight="1" x14ac:dyDescent="0.25">
      <c r="A7" s="419" t="s">
        <v>69</v>
      </c>
      <c r="B7" s="517">
        <f>'SVT Calculator'!K18</f>
        <v>0</v>
      </c>
      <c r="C7" s="420">
        <f>'Social Value Proxies'!K15</f>
        <v>0</v>
      </c>
      <c r="D7" s="435"/>
      <c r="E7" s="420">
        <f>D7*(A3/10000)*'Social Value Proxies'!X15</f>
        <v>0</v>
      </c>
      <c r="F7" s="437"/>
      <c r="G7" s="437"/>
      <c r="H7" s="437"/>
      <c r="I7" s="437"/>
      <c r="J7" s="437"/>
      <c r="K7" s="458"/>
      <c r="L7" s="437"/>
    </row>
    <row r="8" spans="1:12" ht="24.75" customHeight="1" x14ac:dyDescent="0.25">
      <c r="A8" s="419" t="s">
        <v>81</v>
      </c>
      <c r="B8" s="516">
        <f>'SVT Calculator'!K20</f>
        <v>0</v>
      </c>
      <c r="C8" s="420">
        <f>'Social Value Proxies'!K17</f>
        <v>0</v>
      </c>
      <c r="D8" s="434"/>
      <c r="E8" s="420">
        <f>D8*'Social Value Proxies'!Q17</f>
        <v>0</v>
      </c>
      <c r="F8" s="437"/>
      <c r="G8" s="437"/>
      <c r="H8" s="437"/>
      <c r="I8" s="437"/>
      <c r="J8" s="437"/>
      <c r="K8" s="458"/>
      <c r="L8" s="437"/>
    </row>
    <row r="9" spans="1:12" ht="24.75" customHeight="1" x14ac:dyDescent="0.25">
      <c r="A9" s="419" t="s">
        <v>82</v>
      </c>
      <c r="B9" s="516">
        <f>'SVT Calculator'!K21</f>
        <v>0</v>
      </c>
      <c r="C9" s="420">
        <f>'Social Value Proxies'!K18</f>
        <v>0</v>
      </c>
      <c r="D9" s="434"/>
      <c r="E9" s="420">
        <f>D9*'Social Value Proxies'!Q18</f>
        <v>0</v>
      </c>
      <c r="F9" s="437"/>
      <c r="G9" s="437"/>
      <c r="H9" s="437"/>
      <c r="I9" s="437"/>
      <c r="J9" s="437"/>
      <c r="K9" s="458"/>
      <c r="L9" s="437"/>
    </row>
    <row r="10" spans="1:12" ht="24.75" customHeight="1" x14ac:dyDescent="0.25">
      <c r="A10" s="419" t="s">
        <v>72</v>
      </c>
      <c r="B10" s="507">
        <f>'SVT Calculator'!K22</f>
        <v>0</v>
      </c>
      <c r="C10" s="420">
        <f>'Social Value Proxies'!K19</f>
        <v>0</v>
      </c>
      <c r="D10" s="434"/>
      <c r="E10" s="420">
        <f>D10*'Social Value Proxies'!Q19</f>
        <v>0</v>
      </c>
      <c r="F10" s="437"/>
      <c r="G10" s="437"/>
      <c r="H10" s="437"/>
      <c r="I10" s="437"/>
      <c r="J10" s="437"/>
      <c r="K10" s="458"/>
      <c r="L10" s="437"/>
    </row>
    <row r="11" spans="1:12" ht="24.75" customHeight="1" x14ac:dyDescent="0.25">
      <c r="A11" s="419" t="s">
        <v>73</v>
      </c>
      <c r="B11" s="516">
        <f>'SVT Calculator'!K23</f>
        <v>0</v>
      </c>
      <c r="C11" s="420">
        <f>'Social Value Proxies'!K20</f>
        <v>0</v>
      </c>
      <c r="D11" s="434"/>
      <c r="E11" s="420">
        <f>D11*'Social Value Proxies'!Q20</f>
        <v>0</v>
      </c>
      <c r="F11" s="437"/>
      <c r="G11" s="437"/>
      <c r="H11" s="437"/>
      <c r="I11" s="437"/>
      <c r="J11" s="437"/>
      <c r="K11" s="458"/>
      <c r="L11" s="437"/>
    </row>
    <row r="12" spans="1:12" ht="24.75" customHeight="1" x14ac:dyDescent="0.25">
      <c r="A12" s="419" t="s">
        <v>78</v>
      </c>
      <c r="B12" s="516">
        <f>'SVT Calculator'!K24</f>
        <v>0</v>
      </c>
      <c r="C12" s="420">
        <f>'Social Value Proxies'!K21</f>
        <v>0</v>
      </c>
      <c r="D12" s="434"/>
      <c r="E12" s="420">
        <f>D12*'Social Value Proxies'!Q21</f>
        <v>0</v>
      </c>
      <c r="F12" s="437"/>
      <c r="G12" s="437"/>
      <c r="H12" s="437"/>
      <c r="I12" s="437"/>
      <c r="J12" s="437"/>
      <c r="K12" s="458"/>
      <c r="L12" s="437"/>
    </row>
    <row r="13" spans="1:12" ht="24.75" customHeight="1" x14ac:dyDescent="0.25">
      <c r="A13" s="419" t="s">
        <v>67</v>
      </c>
      <c r="B13" s="516">
        <f>'SVT Calculator'!K25</f>
        <v>0</v>
      </c>
      <c r="C13" s="420">
        <f>'Social Value Proxies'!K22</f>
        <v>0</v>
      </c>
      <c r="D13" s="434"/>
      <c r="E13" s="420">
        <f>D13*'Social Value Proxies'!Q22</f>
        <v>0</v>
      </c>
      <c r="F13" s="437"/>
      <c r="G13" s="437"/>
      <c r="H13" s="437"/>
      <c r="I13" s="437"/>
      <c r="J13" s="437"/>
      <c r="K13" s="458"/>
      <c r="L13" s="437"/>
    </row>
    <row r="14" spans="1:12" ht="24.75" customHeight="1" x14ac:dyDescent="0.25">
      <c r="A14" s="419" t="s">
        <v>71</v>
      </c>
      <c r="B14" s="516">
        <f>'SVT Calculator'!K26</f>
        <v>0</v>
      </c>
      <c r="C14" s="420">
        <f>'Social Value Proxies'!K23</f>
        <v>0</v>
      </c>
      <c r="D14" s="434"/>
      <c r="E14" s="420">
        <f>D14*'Social Value Proxies'!Q23</f>
        <v>0</v>
      </c>
      <c r="F14" s="437"/>
      <c r="G14" s="437"/>
      <c r="H14" s="437"/>
      <c r="I14" s="437"/>
      <c r="J14" s="437"/>
      <c r="K14" s="458"/>
      <c r="L14" s="437"/>
    </row>
    <row r="15" spans="1:12" ht="24.75" customHeight="1" x14ac:dyDescent="0.25">
      <c r="A15" s="419" t="s">
        <v>74</v>
      </c>
      <c r="B15" s="516">
        <f>'SVT Calculator'!K27</f>
        <v>0</v>
      </c>
      <c r="C15" s="420">
        <f>'Social Value Proxies'!K24</f>
        <v>0</v>
      </c>
      <c r="D15" s="434"/>
      <c r="E15" s="420">
        <f>D15*'Social Value Proxies'!Q24</f>
        <v>0</v>
      </c>
      <c r="F15" s="437"/>
      <c r="G15" s="437"/>
      <c r="H15" s="437"/>
      <c r="I15" s="437"/>
      <c r="J15" s="437"/>
      <c r="K15" s="458"/>
      <c r="L15" s="437"/>
    </row>
    <row r="16" spans="1:12" ht="24.75" customHeight="1" x14ac:dyDescent="0.25">
      <c r="A16" s="443" t="s">
        <v>79</v>
      </c>
      <c r="B16" s="516">
        <f>'SVT Calculator'!K28</f>
        <v>0</v>
      </c>
      <c r="C16" s="420">
        <f>'Social Value Proxies'!K25</f>
        <v>0</v>
      </c>
      <c r="D16" s="434"/>
      <c r="E16" s="420">
        <f>D16*'Social Value Proxies'!Q25</f>
        <v>0</v>
      </c>
      <c r="F16" s="437"/>
      <c r="G16" s="437"/>
      <c r="H16" s="437"/>
      <c r="I16" s="437"/>
      <c r="J16" s="437"/>
      <c r="K16" s="458"/>
      <c r="L16" s="437"/>
    </row>
    <row r="17" spans="1:12" ht="24.75" customHeight="1" x14ac:dyDescent="0.25">
      <c r="A17" s="443" t="s">
        <v>80</v>
      </c>
      <c r="B17" s="516">
        <f>'SVT Calculator'!K29</f>
        <v>0</v>
      </c>
      <c r="C17" s="420">
        <f>'Social Value Proxies'!K26</f>
        <v>0</v>
      </c>
      <c r="D17" s="434"/>
      <c r="E17" s="420">
        <f>D17*'Social Value Proxies'!Q26</f>
        <v>0</v>
      </c>
      <c r="F17" s="437"/>
      <c r="G17" s="437"/>
      <c r="H17" s="437"/>
      <c r="I17" s="437"/>
      <c r="J17" s="437"/>
      <c r="K17" s="458"/>
      <c r="L17" s="437"/>
    </row>
    <row r="18" spans="1:12" x14ac:dyDescent="0.25">
      <c r="A18" s="454" t="s">
        <v>368</v>
      </c>
      <c r="B18" s="445"/>
      <c r="C18" s="444">
        <f>SUM(C6:C17)</f>
        <v>0</v>
      </c>
      <c r="D18" s="447"/>
      <c r="E18" s="444">
        <f>SUM(E6:E17)</f>
        <v>0</v>
      </c>
      <c r="F18" s="441"/>
      <c r="G18" s="441"/>
      <c r="H18" s="441"/>
      <c r="I18" s="441"/>
      <c r="J18" s="441"/>
      <c r="L18" s="441"/>
    </row>
    <row r="19" spans="1:12" x14ac:dyDescent="0.25">
      <c r="A19" s="455" t="s">
        <v>372</v>
      </c>
      <c r="B19" s="452"/>
      <c r="C19" s="518" t="e">
        <f>C18/A3</f>
        <v>#DIV/0!</v>
      </c>
      <c r="D19" s="450"/>
      <c r="E19" s="453" t="e">
        <f>E18/A3</f>
        <v>#DIV/0!</v>
      </c>
      <c r="F19" s="441"/>
      <c r="G19" s="441"/>
      <c r="H19" s="441"/>
      <c r="I19" s="441"/>
      <c r="J19" s="441"/>
      <c r="L19" s="441"/>
    </row>
    <row r="22" spans="1:12" ht="60" customHeight="1" x14ac:dyDescent="0.25">
      <c r="A22" s="539" t="s">
        <v>423</v>
      </c>
      <c r="B22" s="539"/>
      <c r="C22" s="538" t="s">
        <v>421</v>
      </c>
      <c r="D22" s="538"/>
      <c r="E22" s="538"/>
    </row>
    <row r="23" spans="1:12" x14ac:dyDescent="0.25">
      <c r="A23" s="539"/>
      <c r="B23" s="539"/>
      <c r="C23" s="538"/>
      <c r="D23" s="538"/>
      <c r="E23" s="538"/>
    </row>
    <row r="24" spans="1:12" x14ac:dyDescent="0.25">
      <c r="A24" s="539"/>
      <c r="B24" s="539"/>
      <c r="C24" s="538"/>
      <c r="D24" s="538"/>
      <c r="E24" s="538"/>
    </row>
    <row r="25" spans="1:12" x14ac:dyDescent="0.25">
      <c r="C25" s="538"/>
      <c r="D25" s="538"/>
      <c r="E25" s="538"/>
    </row>
    <row r="26" spans="1:12" x14ac:dyDescent="0.25">
      <c r="C26" s="538"/>
      <c r="D26" s="538"/>
      <c r="E26" s="538"/>
    </row>
    <row r="27" spans="1:12" x14ac:dyDescent="0.25">
      <c r="A27" s="504"/>
      <c r="C27" s="538"/>
      <c r="D27" s="538"/>
      <c r="E27" s="538"/>
    </row>
    <row r="28" spans="1:12" x14ac:dyDescent="0.25">
      <c r="A28" s="504"/>
      <c r="C28" s="538"/>
      <c r="D28" s="538"/>
      <c r="E28" s="538"/>
    </row>
    <row r="29" spans="1:12" x14ac:dyDescent="0.25">
      <c r="A29" s="504"/>
      <c r="C29" s="538"/>
      <c r="D29" s="538"/>
      <c r="E29" s="538"/>
    </row>
    <row r="30" spans="1:12" x14ac:dyDescent="0.25">
      <c r="A30" s="504"/>
      <c r="C30" s="538"/>
      <c r="D30" s="538"/>
      <c r="E30" s="538"/>
    </row>
    <row r="31" spans="1:12" x14ac:dyDescent="0.25">
      <c r="A31" s="504"/>
      <c r="C31" s="538"/>
      <c r="D31" s="538"/>
      <c r="E31" s="538"/>
    </row>
    <row r="33" spans="1:1" x14ac:dyDescent="0.25">
      <c r="A33" t="s">
        <v>413</v>
      </c>
    </row>
    <row r="34" spans="1:1" x14ac:dyDescent="0.25">
      <c r="A34" s="495" t="s">
        <v>414</v>
      </c>
    </row>
    <row r="35" spans="1:1" ht="105" x14ac:dyDescent="0.25">
      <c r="A35" s="496" t="s">
        <v>415</v>
      </c>
    </row>
    <row r="36" spans="1:1" x14ac:dyDescent="0.25">
      <c r="A36" s="497" t="s">
        <v>416</v>
      </c>
    </row>
  </sheetData>
  <sheetProtection algorithmName="SHA-512" hashValue="iLW6mZiTAtVft96MKBE/ozf69JxQ1WYx5B5343GGMxdBttyust841P04OtojN/aOVB5hcod+C7Lctd+/nR8zyw==" saltValue="78B/zMniQaiXonLUw6B93Q==" spinCount="100000" sheet="1" objects="1" scenarios="1"/>
  <mergeCells count="4">
    <mergeCell ref="G1:H4"/>
    <mergeCell ref="F1:F2"/>
    <mergeCell ref="C22:E31"/>
    <mergeCell ref="A22:B24"/>
  </mergeCells>
  <hyperlinks>
    <hyperlink ref="A36" r:id="rId1" xr:uid="{00000000-0004-0000-1000-000000000000}"/>
    <hyperlink ref="A34" r:id="rId2" xr:uid="{00000000-0004-0000-1000-000001000000}"/>
  </hyperlinks>
  <pageMargins left="0.7" right="0.7" top="0.75" bottom="0.75" header="0.3" footer="0.3"/>
  <pageSetup paperSize="9" orientation="portrait" verticalDpi="0" r:id="rId3"/>
  <drawing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dimension ref="A1:L36"/>
  <sheetViews>
    <sheetView showGridLines="0" showRowColHeaders="0" workbookViewId="0">
      <selection activeCell="F3" sqref="F3"/>
    </sheetView>
  </sheetViews>
  <sheetFormatPr defaultRowHeight="15" x14ac:dyDescent="0.25"/>
  <cols>
    <col min="1" max="1" width="46" customWidth="1"/>
    <col min="2" max="2" width="16.5703125" customWidth="1"/>
    <col min="3" max="3" width="15" customWidth="1"/>
    <col min="4" max="4" width="18.28515625" customWidth="1"/>
    <col min="5" max="5" width="14.7109375" customWidth="1"/>
    <col min="6" max="6" width="40.42578125" customWidth="1"/>
    <col min="7" max="7" width="36" customWidth="1"/>
    <col min="8" max="8" width="29.140625" customWidth="1"/>
    <col min="9" max="9" width="15.28515625" customWidth="1"/>
    <col min="10" max="10" width="16.42578125" customWidth="1"/>
    <col min="11" max="11" width="18.85546875" customWidth="1"/>
    <col min="12" max="12" width="28.85546875" customWidth="1"/>
  </cols>
  <sheetData>
    <row r="1" spans="1:12" ht="21" customHeight="1" x14ac:dyDescent="0.25">
      <c r="F1" s="542"/>
      <c r="G1" s="540"/>
      <c r="H1" s="538"/>
    </row>
    <row r="2" spans="1:12" ht="33" customHeight="1" x14ac:dyDescent="0.4">
      <c r="A2" s="406">
        <f>'SVT Calculator'!L11</f>
        <v>0</v>
      </c>
      <c r="F2" s="542"/>
      <c r="G2" s="538"/>
      <c r="H2" s="538"/>
    </row>
    <row r="3" spans="1:12" ht="29.25" customHeight="1" x14ac:dyDescent="0.25">
      <c r="A3" s="520">
        <f>'SVT Calculator'!L13</f>
        <v>0</v>
      </c>
      <c r="F3" s="505"/>
      <c r="G3" s="538"/>
      <c r="H3" s="538"/>
    </row>
    <row r="4" spans="1:12" ht="29.25" customHeight="1" x14ac:dyDescent="0.25">
      <c r="A4" s="418">
        <f>'SVT Calculator'!L9</f>
        <v>0</v>
      </c>
      <c r="G4" s="541"/>
      <c r="H4" s="541"/>
    </row>
    <row r="5" spans="1:12" ht="50.25" customHeight="1" x14ac:dyDescent="0.25">
      <c r="A5" s="503">
        <f>'SVT Calculator'!C3</f>
        <v>0</v>
      </c>
      <c r="B5" s="427" t="s">
        <v>399</v>
      </c>
      <c r="C5" s="427" t="s">
        <v>397</v>
      </c>
      <c r="D5" s="427" t="s">
        <v>396</v>
      </c>
      <c r="E5" s="427" t="s">
        <v>398</v>
      </c>
      <c r="F5" s="427" t="s">
        <v>419</v>
      </c>
      <c r="G5" s="427" t="s">
        <v>404</v>
      </c>
      <c r="H5" s="427" t="s">
        <v>420</v>
      </c>
      <c r="I5" s="427" t="s">
        <v>400</v>
      </c>
      <c r="J5" s="427" t="s">
        <v>401</v>
      </c>
      <c r="K5" s="427" t="s">
        <v>405</v>
      </c>
      <c r="L5" s="427" t="s">
        <v>418</v>
      </c>
    </row>
    <row r="6" spans="1:12" ht="24.75" customHeight="1" x14ac:dyDescent="0.25">
      <c r="A6" s="419" t="s">
        <v>76</v>
      </c>
      <c r="B6" s="516">
        <f>'SVT Calculator'!L16</f>
        <v>0</v>
      </c>
      <c r="C6" s="420">
        <f>'Social Value Proxies'!L13</f>
        <v>0</v>
      </c>
      <c r="D6" s="434"/>
      <c r="E6" s="420">
        <f>D6*'Social Value Proxies'!Q13</f>
        <v>0</v>
      </c>
      <c r="F6" s="437"/>
      <c r="G6" s="437"/>
      <c r="H6" s="437"/>
      <c r="I6" s="437"/>
      <c r="J6" s="437"/>
      <c r="K6" s="458"/>
      <c r="L6" s="437"/>
    </row>
    <row r="7" spans="1:12" ht="24.75" customHeight="1" x14ac:dyDescent="0.25">
      <c r="A7" s="419" t="s">
        <v>69</v>
      </c>
      <c r="B7" s="517">
        <f>'SVT Calculator'!L18</f>
        <v>0</v>
      </c>
      <c r="C7" s="420">
        <f>'Social Value Proxies'!L15</f>
        <v>0</v>
      </c>
      <c r="D7" s="508"/>
      <c r="E7" s="420">
        <f>D7*(A3/10000)*'Social Value Proxies'!X15</f>
        <v>0</v>
      </c>
      <c r="F7" s="437"/>
      <c r="G7" s="437"/>
      <c r="H7" s="437"/>
      <c r="I7" s="437"/>
      <c r="J7" s="437"/>
      <c r="K7" s="458"/>
      <c r="L7" s="437"/>
    </row>
    <row r="8" spans="1:12" ht="24.75" customHeight="1" x14ac:dyDescent="0.25">
      <c r="A8" s="419" t="s">
        <v>81</v>
      </c>
      <c r="B8" s="516">
        <f>'SVT Calculator'!L20</f>
        <v>0</v>
      </c>
      <c r="C8" s="420">
        <f>'Social Value Proxies'!L17</f>
        <v>0</v>
      </c>
      <c r="D8" s="434"/>
      <c r="E8" s="420">
        <f>D8*'Social Value Proxies'!Q17</f>
        <v>0</v>
      </c>
      <c r="F8" s="437"/>
      <c r="G8" s="437"/>
      <c r="H8" s="437"/>
      <c r="I8" s="437"/>
      <c r="J8" s="437"/>
      <c r="K8" s="458"/>
      <c r="L8" s="437"/>
    </row>
    <row r="9" spans="1:12" ht="24.75" customHeight="1" x14ac:dyDescent="0.25">
      <c r="A9" s="419" t="s">
        <v>82</v>
      </c>
      <c r="B9" s="516">
        <f>'SVT Calculator'!L21</f>
        <v>0</v>
      </c>
      <c r="C9" s="420">
        <f>'Social Value Proxies'!L18</f>
        <v>0</v>
      </c>
      <c r="D9" s="434"/>
      <c r="E9" s="420">
        <f>D9*'Social Value Proxies'!Q18</f>
        <v>0</v>
      </c>
      <c r="F9" s="437"/>
      <c r="G9" s="437"/>
      <c r="H9" s="437"/>
      <c r="I9" s="437"/>
      <c r="J9" s="437"/>
      <c r="K9" s="458"/>
      <c r="L9" s="437"/>
    </row>
    <row r="10" spans="1:12" ht="24.75" customHeight="1" x14ac:dyDescent="0.25">
      <c r="A10" s="419" t="s">
        <v>72</v>
      </c>
      <c r="B10" s="516">
        <f>'SVT Calculator'!L22</f>
        <v>0</v>
      </c>
      <c r="C10" s="420">
        <f>'Social Value Proxies'!L19</f>
        <v>0</v>
      </c>
      <c r="D10" s="434"/>
      <c r="E10" s="420">
        <f>D10*'Social Value Proxies'!Q19</f>
        <v>0</v>
      </c>
      <c r="F10" s="437"/>
      <c r="G10" s="437"/>
      <c r="H10" s="437"/>
      <c r="I10" s="437"/>
      <c r="J10" s="437"/>
      <c r="K10" s="458"/>
      <c r="L10" s="437"/>
    </row>
    <row r="11" spans="1:12" ht="24.75" customHeight="1" x14ac:dyDescent="0.25">
      <c r="A11" s="419" t="s">
        <v>73</v>
      </c>
      <c r="B11" s="516">
        <f>'SVT Calculator'!L23</f>
        <v>0</v>
      </c>
      <c r="C11" s="420">
        <f>'Social Value Proxies'!L20</f>
        <v>0</v>
      </c>
      <c r="D11" s="434"/>
      <c r="E11" s="420">
        <f>D11*'Social Value Proxies'!Q20</f>
        <v>0</v>
      </c>
      <c r="F11" s="437"/>
      <c r="G11" s="437"/>
      <c r="H11" s="437"/>
      <c r="I11" s="437"/>
      <c r="J11" s="437"/>
      <c r="K11" s="458"/>
      <c r="L11" s="437"/>
    </row>
    <row r="12" spans="1:12" ht="24.75" customHeight="1" x14ac:dyDescent="0.25">
      <c r="A12" s="419" t="s">
        <v>78</v>
      </c>
      <c r="B12" s="516">
        <f>'SVT Calculator'!L24</f>
        <v>0</v>
      </c>
      <c r="C12" s="420">
        <f>'Social Value Proxies'!L21</f>
        <v>0</v>
      </c>
      <c r="D12" s="434"/>
      <c r="E12" s="420">
        <f>D12*'Social Value Proxies'!Q21</f>
        <v>0</v>
      </c>
      <c r="F12" s="437"/>
      <c r="G12" s="437"/>
      <c r="H12" s="437"/>
      <c r="I12" s="437"/>
      <c r="J12" s="437"/>
      <c r="K12" s="458"/>
      <c r="L12" s="437"/>
    </row>
    <row r="13" spans="1:12" ht="24.75" customHeight="1" x14ac:dyDescent="0.25">
      <c r="A13" s="419" t="s">
        <v>67</v>
      </c>
      <c r="B13" s="516">
        <f>'SVT Calculator'!L25</f>
        <v>0</v>
      </c>
      <c r="C13" s="420">
        <f>'Social Value Proxies'!L22</f>
        <v>0</v>
      </c>
      <c r="D13" s="434"/>
      <c r="E13" s="420">
        <f>D13*'Social Value Proxies'!Q22</f>
        <v>0</v>
      </c>
      <c r="F13" s="437"/>
      <c r="G13" s="437"/>
      <c r="H13" s="437"/>
      <c r="I13" s="437"/>
      <c r="J13" s="437"/>
      <c r="K13" s="458"/>
      <c r="L13" s="437"/>
    </row>
    <row r="14" spans="1:12" ht="24.75" customHeight="1" x14ac:dyDescent="0.25">
      <c r="A14" s="419" t="s">
        <v>71</v>
      </c>
      <c r="B14" s="516">
        <f>'SVT Calculator'!L26</f>
        <v>0</v>
      </c>
      <c r="C14" s="420">
        <f>'Social Value Proxies'!L23</f>
        <v>0</v>
      </c>
      <c r="D14" s="434"/>
      <c r="E14" s="420">
        <f>D14*'Social Value Proxies'!Q23</f>
        <v>0</v>
      </c>
      <c r="F14" s="437"/>
      <c r="G14" s="437"/>
      <c r="H14" s="437"/>
      <c r="I14" s="437"/>
      <c r="J14" s="437"/>
      <c r="K14" s="458"/>
      <c r="L14" s="437"/>
    </row>
    <row r="15" spans="1:12" ht="24.75" customHeight="1" x14ac:dyDescent="0.25">
      <c r="A15" s="419" t="s">
        <v>74</v>
      </c>
      <c r="B15" s="516">
        <f>'SVT Calculator'!L27</f>
        <v>0</v>
      </c>
      <c r="C15" s="420">
        <f>'Social Value Proxies'!L24</f>
        <v>0</v>
      </c>
      <c r="D15" s="434"/>
      <c r="E15" s="420">
        <f>D15*'Social Value Proxies'!Q24</f>
        <v>0</v>
      </c>
      <c r="F15" s="437"/>
      <c r="G15" s="437"/>
      <c r="H15" s="437"/>
      <c r="I15" s="437"/>
      <c r="J15" s="437"/>
      <c r="K15" s="458"/>
      <c r="L15" s="437"/>
    </row>
    <row r="16" spans="1:12" ht="24.75" customHeight="1" x14ac:dyDescent="0.25">
      <c r="A16" s="443" t="s">
        <v>79</v>
      </c>
      <c r="B16" s="516">
        <f>'SVT Calculator'!L28</f>
        <v>0</v>
      </c>
      <c r="C16" s="420">
        <f>'Social Value Proxies'!L25</f>
        <v>0</v>
      </c>
      <c r="D16" s="434"/>
      <c r="E16" s="420">
        <f>D16*'Social Value Proxies'!Q25</f>
        <v>0</v>
      </c>
      <c r="F16" s="437"/>
      <c r="G16" s="437"/>
      <c r="H16" s="437"/>
      <c r="I16" s="437"/>
      <c r="J16" s="437"/>
      <c r="K16" s="458"/>
      <c r="L16" s="437"/>
    </row>
    <row r="17" spans="1:12" ht="24.75" customHeight="1" x14ac:dyDescent="0.25">
      <c r="A17" s="443" t="s">
        <v>80</v>
      </c>
      <c r="B17" s="516">
        <f>'SVT Calculator'!L29</f>
        <v>0</v>
      </c>
      <c r="C17" s="420">
        <f>'Social Value Proxies'!L26</f>
        <v>0</v>
      </c>
      <c r="D17" s="434"/>
      <c r="E17" s="420">
        <f>D17*'Social Value Proxies'!Q26</f>
        <v>0</v>
      </c>
      <c r="F17" s="437"/>
      <c r="G17" s="437"/>
      <c r="H17" s="437"/>
      <c r="I17" s="437"/>
      <c r="J17" s="437"/>
      <c r="K17" s="458"/>
      <c r="L17" s="437"/>
    </row>
    <row r="18" spans="1:12" x14ac:dyDescent="0.25">
      <c r="A18" s="454" t="s">
        <v>368</v>
      </c>
      <c r="B18" s="445"/>
      <c r="C18" s="444">
        <f>SUM(C6:C17)</f>
        <v>0</v>
      </c>
      <c r="D18" s="447"/>
      <c r="E18" s="444">
        <f>SUM(E6:E17)</f>
        <v>0</v>
      </c>
      <c r="F18" s="441"/>
      <c r="G18" s="441"/>
      <c r="H18" s="441"/>
      <c r="I18" s="441"/>
      <c r="J18" s="441"/>
      <c r="L18" s="441"/>
    </row>
    <row r="19" spans="1:12" x14ac:dyDescent="0.25">
      <c r="A19" s="455" t="s">
        <v>372</v>
      </c>
      <c r="B19" s="452"/>
      <c r="C19" s="453" t="e">
        <f>C18/A3</f>
        <v>#DIV/0!</v>
      </c>
      <c r="D19" s="450"/>
      <c r="E19" s="453" t="e">
        <f>E18/A3</f>
        <v>#DIV/0!</v>
      </c>
      <c r="F19" s="441"/>
      <c r="G19" s="441"/>
      <c r="H19" s="441"/>
      <c r="I19" s="441"/>
      <c r="J19" s="441"/>
      <c r="L19" s="441"/>
    </row>
    <row r="22" spans="1:12" ht="60" customHeight="1" x14ac:dyDescent="0.25">
      <c r="A22" s="539" t="s">
        <v>423</v>
      </c>
      <c r="B22" s="539"/>
      <c r="C22" s="538" t="s">
        <v>421</v>
      </c>
      <c r="D22" s="538"/>
      <c r="E22" s="538"/>
    </row>
    <row r="23" spans="1:12" x14ac:dyDescent="0.25">
      <c r="A23" s="539"/>
      <c r="B23" s="539"/>
      <c r="C23" s="538"/>
      <c r="D23" s="538"/>
      <c r="E23" s="538"/>
    </row>
    <row r="24" spans="1:12" x14ac:dyDescent="0.25">
      <c r="A24" s="539"/>
      <c r="B24" s="539"/>
      <c r="C24" s="538"/>
      <c r="D24" s="538"/>
      <c r="E24" s="538"/>
    </row>
    <row r="25" spans="1:12" x14ac:dyDescent="0.25">
      <c r="C25" s="538"/>
      <c r="D25" s="538"/>
      <c r="E25" s="538"/>
    </row>
    <row r="26" spans="1:12" x14ac:dyDescent="0.25">
      <c r="C26" s="538"/>
      <c r="D26" s="538"/>
      <c r="E26" s="538"/>
    </row>
    <row r="27" spans="1:12" x14ac:dyDescent="0.25">
      <c r="A27" s="504"/>
      <c r="C27" s="538"/>
      <c r="D27" s="538"/>
      <c r="E27" s="538"/>
    </row>
    <row r="28" spans="1:12" x14ac:dyDescent="0.25">
      <c r="A28" s="504"/>
      <c r="C28" s="538"/>
      <c r="D28" s="538"/>
      <c r="E28" s="538"/>
    </row>
    <row r="29" spans="1:12" x14ac:dyDescent="0.25">
      <c r="A29" s="504"/>
      <c r="C29" s="538"/>
      <c r="D29" s="538"/>
      <c r="E29" s="538"/>
    </row>
    <row r="30" spans="1:12" x14ac:dyDescent="0.25">
      <c r="A30" s="504"/>
      <c r="C30" s="538"/>
      <c r="D30" s="538"/>
      <c r="E30" s="538"/>
    </row>
    <row r="31" spans="1:12" x14ac:dyDescent="0.25">
      <c r="A31" s="504"/>
      <c r="C31" s="538"/>
      <c r="D31" s="538"/>
      <c r="E31" s="538"/>
    </row>
    <row r="33" spans="1:1" x14ac:dyDescent="0.25">
      <c r="A33" t="s">
        <v>413</v>
      </c>
    </row>
    <row r="34" spans="1:1" x14ac:dyDescent="0.25">
      <c r="A34" s="495" t="s">
        <v>414</v>
      </c>
    </row>
    <row r="35" spans="1:1" ht="105" x14ac:dyDescent="0.25">
      <c r="A35" s="496" t="s">
        <v>415</v>
      </c>
    </row>
    <row r="36" spans="1:1" x14ac:dyDescent="0.25">
      <c r="A36" s="497" t="s">
        <v>416</v>
      </c>
    </row>
  </sheetData>
  <sheetProtection algorithmName="SHA-512" hashValue="AuJbjRXZEq3wQ6VXDuu/bbe+LqxXXIOEi/tPY8y1rsOhCJTpYxrCWkMzJiTAKuuVz+GOeoxoIbtrFhjky+kT7w==" saltValue="ir9ZoOtskg2cPbKLPHMXzA==" spinCount="100000" sheet="1" objects="1" scenarios="1"/>
  <mergeCells count="4">
    <mergeCell ref="G1:H4"/>
    <mergeCell ref="F1:F2"/>
    <mergeCell ref="C22:E31"/>
    <mergeCell ref="A22:B24"/>
  </mergeCells>
  <hyperlinks>
    <hyperlink ref="A36" r:id="rId1" xr:uid="{00000000-0004-0000-1100-000000000000}"/>
    <hyperlink ref="A34" r:id="rId2" xr:uid="{00000000-0004-0000-1100-000001000000}"/>
  </hyperlinks>
  <pageMargins left="0.7" right="0.7" top="0.75" bottom="0.75" header="0.3" footer="0.3"/>
  <pageSetup paperSize="9" orientation="portrait" verticalDpi="0" r:id="rId3"/>
  <drawing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7"/>
  <dimension ref="B2:FH235"/>
  <sheetViews>
    <sheetView showGridLines="0" showRowColHeaders="0" zoomScale="80" zoomScaleNormal="80" workbookViewId="0">
      <selection activeCell="I4" sqref="I4"/>
    </sheetView>
  </sheetViews>
  <sheetFormatPr defaultColWidth="27.7109375" defaultRowHeight="32.25" customHeight="1" x14ac:dyDescent="0.25"/>
  <cols>
    <col min="1" max="1" width="9" style="93" customWidth="1"/>
    <col min="2" max="16384" width="27.7109375" style="93"/>
  </cols>
  <sheetData>
    <row r="2" spans="2:59" ht="32.25" customHeight="1" x14ac:dyDescent="0.25">
      <c r="B2" s="543" t="s">
        <v>383</v>
      </c>
      <c r="C2" s="543"/>
    </row>
    <row r="3" spans="2:59" ht="32.25" customHeight="1" x14ac:dyDescent="0.25">
      <c r="B3" s="400" t="s">
        <v>382</v>
      </c>
    </row>
    <row r="4" spans="2:59" ht="32.25" customHeight="1" x14ac:dyDescent="0.25">
      <c r="B4" s="403" t="s">
        <v>376</v>
      </c>
      <c r="C4" s="403" t="s">
        <v>133</v>
      </c>
      <c r="D4" s="403" t="s">
        <v>378</v>
      </c>
      <c r="E4" s="403" t="s">
        <v>380</v>
      </c>
      <c r="F4" s="403" t="s">
        <v>381</v>
      </c>
    </row>
    <row r="5" spans="2:59" ht="32.25" customHeight="1" x14ac:dyDescent="0.25">
      <c r="B5" s="403" t="s">
        <v>375</v>
      </c>
      <c r="C5" s="403" t="s">
        <v>377</v>
      </c>
      <c r="D5" s="403" t="s">
        <v>379</v>
      </c>
      <c r="E5" s="403" t="s">
        <v>132</v>
      </c>
      <c r="F5" s="404"/>
    </row>
    <row r="6" spans="2:59" ht="32.25" customHeight="1" thickBot="1" x14ac:dyDescent="0.3"/>
    <row r="7" spans="2:59" ht="32.25" customHeight="1" thickBot="1" x14ac:dyDescent="0.3">
      <c r="B7" s="544" t="s">
        <v>136</v>
      </c>
      <c r="C7" s="545"/>
      <c r="D7" s="545"/>
      <c r="E7" s="545"/>
      <c r="F7" s="545"/>
      <c r="G7" s="142"/>
      <c r="H7" s="142"/>
      <c r="I7" s="142"/>
      <c r="J7" s="143"/>
    </row>
    <row r="8" spans="2:59" ht="32.25" customHeight="1" thickBot="1" x14ac:dyDescent="0.3">
      <c r="B8" s="144" t="s">
        <v>159</v>
      </c>
    </row>
    <row r="9" spans="2:59" ht="32.25" customHeight="1" thickBot="1" x14ac:dyDescent="0.3">
      <c r="B9" s="546" t="s">
        <v>137</v>
      </c>
      <c r="C9" s="548" t="s">
        <v>138</v>
      </c>
      <c r="D9" s="549"/>
      <c r="E9" s="550"/>
      <c r="F9" s="548" t="s">
        <v>139</v>
      </c>
      <c r="G9" s="549"/>
      <c r="H9" s="550"/>
      <c r="I9" s="548" t="s">
        <v>140</v>
      </c>
      <c r="J9" s="549"/>
      <c r="K9" s="550"/>
      <c r="L9" s="548" t="s">
        <v>141</v>
      </c>
      <c r="M9" s="549"/>
      <c r="N9" s="550"/>
      <c r="O9" s="548" t="s">
        <v>142</v>
      </c>
      <c r="P9" s="549"/>
      <c r="Q9" s="550"/>
      <c r="R9" s="548" t="s">
        <v>143</v>
      </c>
      <c r="S9" s="549"/>
      <c r="T9" s="550"/>
      <c r="U9" s="548" t="s">
        <v>39</v>
      </c>
      <c r="V9" s="549"/>
      <c r="W9" s="550"/>
      <c r="X9" s="548" t="s">
        <v>144</v>
      </c>
      <c r="Y9" s="549"/>
      <c r="Z9" s="550"/>
      <c r="AA9" s="548" t="s">
        <v>41</v>
      </c>
      <c r="AB9" s="549"/>
      <c r="AC9" s="550"/>
      <c r="AD9" s="548" t="s">
        <v>145</v>
      </c>
      <c r="AE9" s="549"/>
      <c r="AF9" s="550"/>
      <c r="AG9" s="548" t="s">
        <v>146</v>
      </c>
      <c r="AH9" s="549"/>
      <c r="AI9" s="550"/>
      <c r="AJ9" s="548" t="s">
        <v>147</v>
      </c>
      <c r="AK9" s="549"/>
      <c r="AL9" s="550"/>
      <c r="AM9" s="548" t="s">
        <v>148</v>
      </c>
      <c r="AN9" s="549"/>
      <c r="AO9" s="550"/>
      <c r="AP9" s="548" t="s">
        <v>149</v>
      </c>
      <c r="AQ9" s="549"/>
      <c r="AR9" s="550"/>
      <c r="AS9" s="548" t="s">
        <v>50</v>
      </c>
      <c r="AT9" s="549"/>
      <c r="AU9" s="550"/>
      <c r="AV9" s="548" t="s">
        <v>150</v>
      </c>
      <c r="AW9" s="549"/>
      <c r="AX9" s="550"/>
      <c r="AY9" s="548" t="s">
        <v>56</v>
      </c>
      <c r="AZ9" s="549"/>
      <c r="BA9" s="550"/>
      <c r="BB9" s="548" t="s">
        <v>151</v>
      </c>
      <c r="BC9" s="549"/>
      <c r="BD9" s="550"/>
      <c r="BE9" s="548" t="s">
        <v>152</v>
      </c>
      <c r="BF9" s="549"/>
      <c r="BG9" s="550"/>
    </row>
    <row r="10" spans="2:59" ht="32.25" customHeight="1" thickBot="1" x14ac:dyDescent="0.3">
      <c r="B10" s="547"/>
      <c r="C10" s="140" t="s">
        <v>153</v>
      </c>
      <c r="D10" s="141" t="s">
        <v>154</v>
      </c>
      <c r="E10" s="145" t="s">
        <v>155</v>
      </c>
      <c r="F10" s="140" t="s">
        <v>153</v>
      </c>
      <c r="G10" s="141" t="s">
        <v>154</v>
      </c>
      <c r="H10" s="145" t="s">
        <v>155</v>
      </c>
      <c r="I10" s="140" t="s">
        <v>153</v>
      </c>
      <c r="J10" s="141" t="s">
        <v>154</v>
      </c>
      <c r="K10" s="145" t="s">
        <v>155</v>
      </c>
      <c r="L10" s="140" t="s">
        <v>153</v>
      </c>
      <c r="M10" s="141" t="s">
        <v>154</v>
      </c>
      <c r="N10" s="145" t="s">
        <v>155</v>
      </c>
      <c r="O10" s="140" t="s">
        <v>153</v>
      </c>
      <c r="P10" s="141" t="s">
        <v>154</v>
      </c>
      <c r="Q10" s="145" t="s">
        <v>155</v>
      </c>
      <c r="R10" s="140" t="s">
        <v>153</v>
      </c>
      <c r="S10" s="141" t="s">
        <v>154</v>
      </c>
      <c r="T10" s="145" t="s">
        <v>155</v>
      </c>
      <c r="U10" s="140" t="s">
        <v>153</v>
      </c>
      <c r="V10" s="141" t="s">
        <v>154</v>
      </c>
      <c r="W10" s="145" t="s">
        <v>155</v>
      </c>
      <c r="X10" s="140" t="s">
        <v>153</v>
      </c>
      <c r="Y10" s="141" t="s">
        <v>154</v>
      </c>
      <c r="Z10" s="145" t="s">
        <v>155</v>
      </c>
      <c r="AA10" s="140" t="s">
        <v>153</v>
      </c>
      <c r="AB10" s="141" t="s">
        <v>154</v>
      </c>
      <c r="AC10" s="145" t="s">
        <v>155</v>
      </c>
      <c r="AD10" s="140" t="s">
        <v>153</v>
      </c>
      <c r="AE10" s="141" t="s">
        <v>154</v>
      </c>
      <c r="AF10" s="145" t="s">
        <v>155</v>
      </c>
      <c r="AG10" s="140" t="s">
        <v>153</v>
      </c>
      <c r="AH10" s="141" t="s">
        <v>154</v>
      </c>
      <c r="AI10" s="145" t="s">
        <v>155</v>
      </c>
      <c r="AJ10" s="140" t="s">
        <v>153</v>
      </c>
      <c r="AK10" s="141" t="s">
        <v>154</v>
      </c>
      <c r="AL10" s="145" t="s">
        <v>155</v>
      </c>
      <c r="AM10" s="140" t="s">
        <v>153</v>
      </c>
      <c r="AN10" s="141" t="s">
        <v>154</v>
      </c>
      <c r="AO10" s="145" t="s">
        <v>155</v>
      </c>
      <c r="AP10" s="140" t="s">
        <v>153</v>
      </c>
      <c r="AQ10" s="141" t="s">
        <v>154</v>
      </c>
      <c r="AR10" s="145" t="s">
        <v>155</v>
      </c>
      <c r="AS10" s="140" t="s">
        <v>153</v>
      </c>
      <c r="AT10" s="141" t="s">
        <v>154</v>
      </c>
      <c r="AU10" s="145" t="s">
        <v>155</v>
      </c>
      <c r="AV10" s="140" t="s">
        <v>153</v>
      </c>
      <c r="AW10" s="141" t="s">
        <v>154</v>
      </c>
      <c r="AX10" s="145" t="s">
        <v>155</v>
      </c>
      <c r="AY10" s="140" t="s">
        <v>153</v>
      </c>
      <c r="AZ10" s="141" t="s">
        <v>154</v>
      </c>
      <c r="BA10" s="145" t="s">
        <v>155</v>
      </c>
      <c r="BB10" s="140" t="s">
        <v>153</v>
      </c>
      <c r="BC10" s="141" t="s">
        <v>154</v>
      </c>
      <c r="BD10" s="145" t="s">
        <v>155</v>
      </c>
      <c r="BE10" s="140" t="s">
        <v>153</v>
      </c>
      <c r="BF10" s="141" t="s">
        <v>154</v>
      </c>
      <c r="BG10" s="145" t="s">
        <v>155</v>
      </c>
    </row>
    <row r="11" spans="2:59" ht="32.25" customHeight="1" thickBot="1" x14ac:dyDescent="0.3">
      <c r="B11" s="146" t="s">
        <v>156</v>
      </c>
      <c r="C11" s="147">
        <v>8.9999999999999993E-3</v>
      </c>
      <c r="D11" s="148">
        <v>19500</v>
      </c>
      <c r="E11" s="149"/>
      <c r="F11" s="147">
        <v>1.2E-2</v>
      </c>
      <c r="G11" s="148">
        <v>18000</v>
      </c>
      <c r="H11" s="149"/>
      <c r="I11" s="147">
        <v>8.9999999999999993E-3</v>
      </c>
      <c r="J11" s="148">
        <v>10000</v>
      </c>
      <c r="K11" s="149"/>
      <c r="L11" s="147">
        <v>8.5000000000000006E-3</v>
      </c>
      <c r="M11" s="148">
        <v>20000</v>
      </c>
      <c r="N11" s="149"/>
      <c r="O11" s="147">
        <v>0.01</v>
      </c>
      <c r="P11" s="148">
        <v>5000</v>
      </c>
      <c r="Q11" s="149"/>
      <c r="R11" s="147">
        <v>5.1999999999999998E-3</v>
      </c>
      <c r="S11" s="148">
        <v>15000</v>
      </c>
      <c r="T11" s="149"/>
      <c r="U11" s="147">
        <v>1.2E-2</v>
      </c>
      <c r="V11" s="148">
        <v>20000</v>
      </c>
      <c r="W11" s="149"/>
      <c r="X11" s="147">
        <v>8.5000000000000006E-3</v>
      </c>
      <c r="Y11" s="148">
        <v>12000</v>
      </c>
      <c r="Z11" s="149"/>
      <c r="AA11" s="147">
        <v>8.9999999999999993E-3</v>
      </c>
      <c r="AB11" s="148">
        <v>16500</v>
      </c>
      <c r="AC11" s="149"/>
      <c r="AD11" s="147">
        <v>8.9999999999999993E-3</v>
      </c>
      <c r="AE11" s="150">
        <v>13500</v>
      </c>
      <c r="AF11" s="151"/>
      <c r="AG11" s="147">
        <v>1.026E-2</v>
      </c>
      <c r="AH11" s="148">
        <v>10000</v>
      </c>
      <c r="AI11" s="149"/>
      <c r="AJ11" s="152">
        <v>8.3999999999999995E-3</v>
      </c>
      <c r="AK11" s="153">
        <v>3500</v>
      </c>
      <c r="AL11" s="154"/>
      <c r="AM11" s="147">
        <v>8.9999999999999993E-3</v>
      </c>
      <c r="AN11" s="148">
        <v>9000</v>
      </c>
      <c r="AO11" s="149"/>
      <c r="AP11" s="147">
        <v>1.24E-2</v>
      </c>
      <c r="AQ11" s="148">
        <v>12400</v>
      </c>
      <c r="AR11" s="149"/>
      <c r="AS11" s="147">
        <v>9.1000000000000004E-3</v>
      </c>
      <c r="AT11" s="148">
        <v>11750</v>
      </c>
      <c r="AU11" s="149"/>
      <c r="AV11" s="147">
        <v>7.0000000000000001E-3</v>
      </c>
      <c r="AW11" s="148">
        <v>25000</v>
      </c>
      <c r="AX11" s="149"/>
      <c r="AY11" s="147">
        <v>1.2999999999999999E-2</v>
      </c>
      <c r="AZ11" s="148">
        <v>7500</v>
      </c>
      <c r="BA11" s="149"/>
      <c r="BB11" s="147">
        <v>6.4999999999999997E-3</v>
      </c>
      <c r="BC11" s="148">
        <v>3250</v>
      </c>
      <c r="BD11" s="149"/>
      <c r="BE11" s="147">
        <v>8.5000000000000006E-3</v>
      </c>
      <c r="BF11" s="148">
        <v>15000</v>
      </c>
      <c r="BG11" s="149"/>
    </row>
    <row r="12" spans="2:59" ht="32.25" customHeight="1" thickBot="1" x14ac:dyDescent="0.3">
      <c r="B12" s="155" t="s">
        <v>157</v>
      </c>
      <c r="C12" s="156">
        <v>6.8999999999999999E-3</v>
      </c>
      <c r="D12" s="157"/>
      <c r="E12" s="158">
        <v>97500</v>
      </c>
      <c r="F12" s="156">
        <v>6.0000000000000001E-3</v>
      </c>
      <c r="G12" s="157"/>
      <c r="H12" s="158">
        <v>60000</v>
      </c>
      <c r="I12" s="156">
        <v>6.4999999999999997E-3</v>
      </c>
      <c r="J12" s="157"/>
      <c r="K12" s="158">
        <v>80000</v>
      </c>
      <c r="L12" s="156">
        <v>6.4999999999999997E-3</v>
      </c>
      <c r="M12" s="157"/>
      <c r="N12" s="158">
        <v>75000</v>
      </c>
      <c r="O12" s="156">
        <v>7.4999999999999997E-3</v>
      </c>
      <c r="P12" s="157"/>
      <c r="Q12" s="158">
        <v>112500</v>
      </c>
      <c r="R12" s="156">
        <v>4.4000000000000003E-3</v>
      </c>
      <c r="S12" s="157"/>
      <c r="T12" s="158">
        <v>66000</v>
      </c>
      <c r="U12" s="156">
        <v>8.0000000000000002E-3</v>
      </c>
      <c r="V12" s="157"/>
      <c r="W12" s="158">
        <v>85500</v>
      </c>
      <c r="X12" s="156">
        <v>7.0000000000000001E-3</v>
      </c>
      <c r="Y12" s="157"/>
      <c r="Z12" s="158">
        <v>80000</v>
      </c>
      <c r="AA12" s="156">
        <v>6.0000000000000001E-3</v>
      </c>
      <c r="AB12" s="157"/>
      <c r="AC12" s="158">
        <v>75000</v>
      </c>
      <c r="AD12" s="156">
        <v>8.0000000000000002E-3</v>
      </c>
      <c r="AE12" s="159"/>
      <c r="AF12" s="160">
        <v>65000</v>
      </c>
      <c r="AG12" s="156">
        <v>8.3999999999999995E-3</v>
      </c>
      <c r="AH12" s="157"/>
      <c r="AI12" s="158">
        <v>63825</v>
      </c>
      <c r="AJ12" s="161">
        <v>6.6E-3</v>
      </c>
      <c r="AK12" s="162"/>
      <c r="AL12" s="163">
        <v>99000</v>
      </c>
      <c r="AM12" s="156">
        <v>8.9999999999999993E-3</v>
      </c>
      <c r="AN12" s="157"/>
      <c r="AO12" s="158">
        <v>135000</v>
      </c>
      <c r="AP12" s="156">
        <v>7.4000000000000003E-3</v>
      </c>
      <c r="AQ12" s="157"/>
      <c r="AR12" s="158">
        <v>91500</v>
      </c>
      <c r="AS12" s="156">
        <v>8.2000000000000007E-3</v>
      </c>
      <c r="AT12" s="157"/>
      <c r="AU12" s="158">
        <v>114800</v>
      </c>
      <c r="AV12" s="156">
        <v>6.4999999999999997E-3</v>
      </c>
      <c r="AW12" s="157"/>
      <c r="AX12" s="158">
        <v>75000</v>
      </c>
      <c r="AY12" s="156">
        <v>0.01</v>
      </c>
      <c r="AZ12" s="157"/>
      <c r="BA12" s="158">
        <v>12500</v>
      </c>
      <c r="BB12" s="156">
        <v>5.4999999999999997E-3</v>
      </c>
      <c r="BC12" s="157"/>
      <c r="BD12" s="158">
        <v>55000</v>
      </c>
      <c r="BE12" s="156">
        <v>6.4999999999999997E-3</v>
      </c>
      <c r="BF12" s="157"/>
      <c r="BG12" s="158">
        <v>80000</v>
      </c>
    </row>
    <row r="13" spans="2:59" ht="19.5" customHeight="1" x14ac:dyDescent="0.25"/>
    <row r="14" spans="2:59" ht="19.5" customHeight="1" x14ac:dyDescent="0.25"/>
    <row r="15" spans="2:59" ht="19.5" customHeight="1" thickBot="1" x14ac:dyDescent="0.3"/>
    <row r="16" spans="2:59" ht="32.25" customHeight="1" thickBot="1" x14ac:dyDescent="0.3">
      <c r="B16" s="544" t="s">
        <v>158</v>
      </c>
      <c r="C16" s="545"/>
      <c r="D16" s="545"/>
      <c r="E16" s="545"/>
      <c r="F16" s="545"/>
      <c r="G16" s="142"/>
      <c r="H16" s="142"/>
      <c r="I16" s="142"/>
      <c r="J16" s="143"/>
    </row>
    <row r="17" spans="2:59" ht="32.25" customHeight="1" thickBot="1" x14ac:dyDescent="0.3">
      <c r="B17" s="144" t="s">
        <v>160</v>
      </c>
    </row>
    <row r="18" spans="2:59" ht="32.25" customHeight="1" thickBot="1" x14ac:dyDescent="0.3">
      <c r="B18" s="164"/>
      <c r="C18" s="548" t="s">
        <v>138</v>
      </c>
      <c r="D18" s="549"/>
      <c r="E18" s="550"/>
      <c r="F18" s="548" t="s">
        <v>139</v>
      </c>
      <c r="G18" s="549"/>
      <c r="H18" s="550"/>
      <c r="I18" s="548" t="s">
        <v>119</v>
      </c>
      <c r="J18" s="549"/>
      <c r="K18" s="550"/>
      <c r="L18" s="548" t="s">
        <v>140</v>
      </c>
      <c r="M18" s="549"/>
      <c r="N18" s="550"/>
      <c r="O18" s="548" t="s">
        <v>141</v>
      </c>
      <c r="P18" s="549"/>
      <c r="Q18" s="550"/>
      <c r="R18" s="548" t="s">
        <v>142</v>
      </c>
      <c r="S18" s="549"/>
      <c r="T18" s="550"/>
      <c r="U18" s="548" t="s">
        <v>143</v>
      </c>
      <c r="V18" s="549"/>
      <c r="W18" s="550"/>
      <c r="X18" s="548" t="s">
        <v>39</v>
      </c>
      <c r="Y18" s="549"/>
      <c r="Z18" s="550"/>
      <c r="AA18" s="548" t="s">
        <v>144</v>
      </c>
      <c r="AB18" s="549"/>
      <c r="AC18" s="550"/>
      <c r="AD18" s="548" t="s">
        <v>41</v>
      </c>
      <c r="AE18" s="549"/>
      <c r="AF18" s="550"/>
      <c r="AG18" s="548" t="s">
        <v>145</v>
      </c>
      <c r="AH18" s="549"/>
      <c r="AI18" s="550"/>
      <c r="AJ18" s="548" t="s">
        <v>146</v>
      </c>
      <c r="AK18" s="549"/>
      <c r="AL18" s="550"/>
      <c r="AM18" s="548" t="s">
        <v>147</v>
      </c>
      <c r="AN18" s="549"/>
      <c r="AO18" s="550"/>
      <c r="AP18" s="548" t="s">
        <v>148</v>
      </c>
      <c r="AQ18" s="549"/>
      <c r="AR18" s="550"/>
      <c r="AS18" s="548" t="s">
        <v>150</v>
      </c>
      <c r="AT18" s="549"/>
      <c r="AU18" s="550"/>
      <c r="AV18" s="548" t="s">
        <v>56</v>
      </c>
      <c r="AW18" s="549"/>
      <c r="AX18" s="550"/>
      <c r="AY18" s="548" t="s">
        <v>151</v>
      </c>
      <c r="AZ18" s="549"/>
      <c r="BA18" s="550"/>
      <c r="BB18" s="548" t="s">
        <v>152</v>
      </c>
      <c r="BC18" s="549"/>
      <c r="BD18" s="550"/>
    </row>
    <row r="19" spans="2:59" ht="32.25" customHeight="1" thickBot="1" x14ac:dyDescent="0.3">
      <c r="B19" s="165" t="s">
        <v>137</v>
      </c>
      <c r="C19" s="140" t="s">
        <v>153</v>
      </c>
      <c r="D19" s="141" t="s">
        <v>154</v>
      </c>
      <c r="E19" s="145" t="s">
        <v>155</v>
      </c>
      <c r="F19" s="140" t="s">
        <v>153</v>
      </c>
      <c r="G19" s="141" t="s">
        <v>154</v>
      </c>
      <c r="H19" s="145" t="s">
        <v>155</v>
      </c>
      <c r="I19" s="140" t="s">
        <v>153</v>
      </c>
      <c r="J19" s="141" t="s">
        <v>154</v>
      </c>
      <c r="K19" s="145" t="s">
        <v>155</v>
      </c>
      <c r="L19" s="140" t="s">
        <v>153</v>
      </c>
      <c r="M19" s="141" t="s">
        <v>154</v>
      </c>
      <c r="N19" s="145" t="s">
        <v>155</v>
      </c>
      <c r="O19" s="140" t="s">
        <v>153</v>
      </c>
      <c r="P19" s="141" t="s">
        <v>154</v>
      </c>
      <c r="Q19" s="145" t="s">
        <v>155</v>
      </c>
      <c r="R19" s="140" t="s">
        <v>153</v>
      </c>
      <c r="S19" s="141" t="s">
        <v>154</v>
      </c>
      <c r="T19" s="145" t="s">
        <v>155</v>
      </c>
      <c r="U19" s="140" t="s">
        <v>153</v>
      </c>
      <c r="V19" s="141" t="s">
        <v>154</v>
      </c>
      <c r="W19" s="145" t="s">
        <v>155</v>
      </c>
      <c r="X19" s="140" t="s">
        <v>153</v>
      </c>
      <c r="Y19" s="141" t="s">
        <v>154</v>
      </c>
      <c r="Z19" s="145" t="s">
        <v>155</v>
      </c>
      <c r="AA19" s="140" t="s">
        <v>153</v>
      </c>
      <c r="AB19" s="141" t="s">
        <v>154</v>
      </c>
      <c r="AC19" s="145" t="s">
        <v>155</v>
      </c>
      <c r="AD19" s="140" t="s">
        <v>153</v>
      </c>
      <c r="AE19" s="141" t="s">
        <v>154</v>
      </c>
      <c r="AF19" s="145" t="s">
        <v>155</v>
      </c>
      <c r="AG19" s="140" t="s">
        <v>153</v>
      </c>
      <c r="AH19" s="141" t="s">
        <v>154</v>
      </c>
      <c r="AI19" s="145" t="s">
        <v>155</v>
      </c>
      <c r="AJ19" s="140" t="s">
        <v>153</v>
      </c>
      <c r="AK19" s="141" t="s">
        <v>154</v>
      </c>
      <c r="AL19" s="145" t="s">
        <v>155</v>
      </c>
      <c r="AM19" s="140" t="s">
        <v>153</v>
      </c>
      <c r="AN19" s="141" t="s">
        <v>154</v>
      </c>
      <c r="AO19" s="145" t="s">
        <v>155</v>
      </c>
      <c r="AP19" s="140" t="s">
        <v>153</v>
      </c>
      <c r="AQ19" s="141" t="s">
        <v>154</v>
      </c>
      <c r="AR19" s="145" t="s">
        <v>155</v>
      </c>
      <c r="AS19" s="140" t="s">
        <v>153</v>
      </c>
      <c r="AT19" s="141" t="s">
        <v>154</v>
      </c>
      <c r="AU19" s="145" t="s">
        <v>155</v>
      </c>
      <c r="AV19" s="140" t="s">
        <v>153</v>
      </c>
      <c r="AW19" s="141" t="s">
        <v>154</v>
      </c>
      <c r="AX19" s="166" t="s">
        <v>155</v>
      </c>
      <c r="AY19" s="140" t="s">
        <v>153</v>
      </c>
      <c r="AZ19" s="141" t="s">
        <v>154</v>
      </c>
      <c r="BA19" s="145" t="s">
        <v>155</v>
      </c>
      <c r="BB19" s="140" t="s">
        <v>153</v>
      </c>
      <c r="BC19" s="141" t="s">
        <v>154</v>
      </c>
      <c r="BD19" s="145" t="s">
        <v>155</v>
      </c>
    </row>
    <row r="20" spans="2:59" ht="32.25" customHeight="1" thickBot="1" x14ac:dyDescent="0.3">
      <c r="B20" s="146" t="s">
        <v>156</v>
      </c>
      <c r="C20" s="147">
        <v>8.9999999999999993E-3</v>
      </c>
      <c r="D20" s="148">
        <v>19500</v>
      </c>
      <c r="E20" s="149"/>
      <c r="F20" s="147">
        <v>1.2E-2</v>
      </c>
      <c r="G20" s="148">
        <v>18000</v>
      </c>
      <c r="H20" s="149"/>
      <c r="I20" s="167">
        <v>9.7999999999999997E-3</v>
      </c>
      <c r="J20" s="148">
        <v>10000</v>
      </c>
      <c r="K20" s="149"/>
      <c r="L20" s="147">
        <v>8.9999999999999993E-3</v>
      </c>
      <c r="M20" s="148">
        <v>10000</v>
      </c>
      <c r="N20" s="149"/>
      <c r="O20" s="147">
        <v>8.5000000000000006E-3</v>
      </c>
      <c r="P20" s="148">
        <v>20000</v>
      </c>
      <c r="Q20" s="149"/>
      <c r="R20" s="147">
        <v>0.01</v>
      </c>
      <c r="S20" s="148">
        <v>5000</v>
      </c>
      <c r="T20" s="149"/>
      <c r="U20" s="147">
        <v>5.1999999999999998E-3</v>
      </c>
      <c r="V20" s="148">
        <v>15000</v>
      </c>
      <c r="W20" s="149"/>
      <c r="X20" s="147">
        <v>1.2E-2</v>
      </c>
      <c r="Y20" s="148">
        <v>20000</v>
      </c>
      <c r="Z20" s="149"/>
      <c r="AA20" s="147">
        <v>8.5000000000000006E-3</v>
      </c>
      <c r="AB20" s="148">
        <v>12000</v>
      </c>
      <c r="AC20" s="149"/>
      <c r="AD20" s="147">
        <v>8.9999999999999993E-3</v>
      </c>
      <c r="AE20" s="148">
        <v>16500</v>
      </c>
      <c r="AF20" s="149"/>
      <c r="AG20" s="147">
        <v>8.9999999999999993E-3</v>
      </c>
      <c r="AH20" s="150">
        <v>13500</v>
      </c>
      <c r="AI20" s="151"/>
      <c r="AJ20" s="147">
        <v>1.026E-2</v>
      </c>
      <c r="AK20" s="148">
        <v>10000</v>
      </c>
      <c r="AL20" s="149"/>
      <c r="AM20" s="152">
        <v>8.3999999999999995E-3</v>
      </c>
      <c r="AN20" s="153">
        <v>3500</v>
      </c>
      <c r="AO20" s="154"/>
      <c r="AP20" s="147">
        <v>8.9999999999999993E-3</v>
      </c>
      <c r="AQ20" s="148">
        <v>9000</v>
      </c>
      <c r="AR20" s="149"/>
      <c r="AS20" s="147">
        <v>7.2500000000000004E-3</v>
      </c>
      <c r="AT20" s="148">
        <v>26500</v>
      </c>
      <c r="AU20" s="149"/>
      <c r="AV20" s="147">
        <v>1.2999999999999999E-2</v>
      </c>
      <c r="AW20" s="148">
        <v>7500</v>
      </c>
      <c r="AX20" s="149"/>
      <c r="AY20" s="168">
        <v>6.4999999999999997E-3</v>
      </c>
      <c r="AZ20" s="169">
        <v>3250</v>
      </c>
      <c r="BA20" s="170"/>
      <c r="BB20" s="168">
        <v>8.5000000000000006E-3</v>
      </c>
      <c r="BC20" s="169">
        <v>15000</v>
      </c>
      <c r="BD20" s="170"/>
    </row>
    <row r="21" spans="2:59" ht="32.25" customHeight="1" thickBot="1" x14ac:dyDescent="0.3">
      <c r="B21" s="155" t="s">
        <v>157</v>
      </c>
      <c r="C21" s="156">
        <v>6.8999999999999999E-3</v>
      </c>
      <c r="D21" s="157"/>
      <c r="E21" s="158">
        <v>97500</v>
      </c>
      <c r="F21" s="156">
        <v>6.0000000000000001E-3</v>
      </c>
      <c r="G21" s="157"/>
      <c r="H21" s="158">
        <v>60000</v>
      </c>
      <c r="I21" s="171">
        <v>7.0000000000000001E-3</v>
      </c>
      <c r="J21" s="157"/>
      <c r="K21" s="158">
        <v>75000</v>
      </c>
      <c r="L21" s="156">
        <v>6.4999999999999997E-3</v>
      </c>
      <c r="M21" s="157"/>
      <c r="N21" s="158">
        <v>80000</v>
      </c>
      <c r="O21" s="156">
        <v>6.4999999999999997E-3</v>
      </c>
      <c r="P21" s="157"/>
      <c r="Q21" s="158">
        <v>75000</v>
      </c>
      <c r="R21" s="156">
        <v>7.4999999999999997E-3</v>
      </c>
      <c r="S21" s="157"/>
      <c r="T21" s="158">
        <v>112500</v>
      </c>
      <c r="U21" s="156">
        <v>4.4000000000000003E-3</v>
      </c>
      <c r="V21" s="157"/>
      <c r="W21" s="158">
        <v>66000</v>
      </c>
      <c r="X21" s="156">
        <v>8.0000000000000002E-3</v>
      </c>
      <c r="Y21" s="157"/>
      <c r="Z21" s="158">
        <v>85500</v>
      </c>
      <c r="AA21" s="156">
        <v>7.0000000000000001E-3</v>
      </c>
      <c r="AB21" s="157"/>
      <c r="AC21" s="158">
        <v>80000</v>
      </c>
      <c r="AD21" s="156">
        <v>6.0000000000000001E-3</v>
      </c>
      <c r="AE21" s="157"/>
      <c r="AF21" s="158">
        <v>75000</v>
      </c>
      <c r="AG21" s="156">
        <v>8.0000000000000002E-3</v>
      </c>
      <c r="AH21" s="159"/>
      <c r="AI21" s="160">
        <v>65000</v>
      </c>
      <c r="AJ21" s="156">
        <v>8.3999999999999995E-3</v>
      </c>
      <c r="AK21" s="157"/>
      <c r="AL21" s="158">
        <v>63825</v>
      </c>
      <c r="AM21" s="161">
        <v>6.6E-3</v>
      </c>
      <c r="AN21" s="162"/>
      <c r="AO21" s="163">
        <v>99000</v>
      </c>
      <c r="AP21" s="156">
        <v>8.9999999999999993E-3</v>
      </c>
      <c r="AQ21" s="157"/>
      <c r="AR21" s="158">
        <v>135000</v>
      </c>
      <c r="AS21" s="156">
        <v>6.7499999999999999E-3</v>
      </c>
      <c r="AT21" s="157"/>
      <c r="AU21" s="158">
        <v>77500</v>
      </c>
      <c r="AV21" s="156">
        <v>0.01</v>
      </c>
      <c r="AW21" s="157"/>
      <c r="AX21" s="158">
        <v>12500</v>
      </c>
      <c r="AY21" s="156">
        <v>5.4999999999999997E-3</v>
      </c>
      <c r="AZ21" s="157"/>
      <c r="BA21" s="158">
        <v>19250</v>
      </c>
      <c r="BB21" s="156">
        <v>6.4999999999999997E-3</v>
      </c>
      <c r="BC21" s="157"/>
      <c r="BD21" s="158">
        <v>72500</v>
      </c>
    </row>
    <row r="22" spans="2:59" ht="19.5" customHeight="1" x14ac:dyDescent="0.25"/>
    <row r="23" spans="2:59" ht="19.5" customHeight="1" x14ac:dyDescent="0.25"/>
    <row r="24" spans="2:59" ht="19.5" customHeight="1" thickBot="1" x14ac:dyDescent="0.3"/>
    <row r="25" spans="2:59" ht="32.25" customHeight="1" thickBot="1" x14ac:dyDescent="0.3">
      <c r="B25" s="544" t="s">
        <v>161</v>
      </c>
      <c r="C25" s="545"/>
      <c r="D25" s="545"/>
      <c r="E25" s="545"/>
      <c r="F25" s="545"/>
      <c r="G25" s="545"/>
      <c r="H25" s="545"/>
      <c r="I25" s="545"/>
      <c r="J25" s="551"/>
    </row>
    <row r="26" spans="2:59" ht="32.25" customHeight="1" thickBot="1" x14ac:dyDescent="0.3">
      <c r="B26" s="144" t="s">
        <v>167</v>
      </c>
    </row>
    <row r="27" spans="2:59" ht="32.25" customHeight="1" thickBot="1" x14ac:dyDescent="0.3">
      <c r="B27" s="172"/>
      <c r="C27" s="552" t="s">
        <v>138</v>
      </c>
      <c r="D27" s="553"/>
      <c r="E27" s="554"/>
      <c r="F27" s="552" t="s">
        <v>120</v>
      </c>
      <c r="G27" s="553"/>
      <c r="H27" s="553"/>
      <c r="I27" s="552" t="s">
        <v>25</v>
      </c>
      <c r="J27" s="553"/>
      <c r="K27" s="554"/>
      <c r="L27" s="553" t="s">
        <v>162</v>
      </c>
      <c r="M27" s="553"/>
      <c r="N27" s="554"/>
      <c r="O27" s="552" t="s">
        <v>163</v>
      </c>
      <c r="P27" s="553"/>
      <c r="Q27" s="554"/>
      <c r="R27" s="552" t="s">
        <v>140</v>
      </c>
      <c r="S27" s="553"/>
      <c r="T27" s="554"/>
      <c r="U27" s="552" t="s">
        <v>142</v>
      </c>
      <c r="V27" s="553"/>
      <c r="W27" s="554"/>
      <c r="X27" s="552" t="s">
        <v>143</v>
      </c>
      <c r="Y27" s="553"/>
      <c r="Z27" s="554"/>
      <c r="AA27" s="552" t="s">
        <v>144</v>
      </c>
      <c r="AB27" s="553"/>
      <c r="AC27" s="554"/>
      <c r="AD27" s="552" t="s">
        <v>164</v>
      </c>
      <c r="AE27" s="553"/>
      <c r="AF27" s="554"/>
      <c r="AG27" s="552" t="s">
        <v>165</v>
      </c>
      <c r="AH27" s="553"/>
      <c r="AI27" s="554"/>
      <c r="AJ27" s="552" t="s">
        <v>147</v>
      </c>
      <c r="AK27" s="553"/>
      <c r="AL27" s="554"/>
      <c r="AM27" s="552" t="s">
        <v>255</v>
      </c>
      <c r="AN27" s="553"/>
      <c r="AO27" s="554"/>
      <c r="AP27" s="552" t="s">
        <v>50</v>
      </c>
      <c r="AQ27" s="553"/>
      <c r="AR27" s="554"/>
      <c r="AS27" s="552" t="s">
        <v>166</v>
      </c>
      <c r="AT27" s="553"/>
      <c r="AU27" s="554"/>
      <c r="AV27" s="552" t="s">
        <v>150</v>
      </c>
      <c r="AW27" s="553"/>
      <c r="AX27" s="554"/>
      <c r="AY27" s="552" t="s">
        <v>151</v>
      </c>
      <c r="AZ27" s="553"/>
      <c r="BA27" s="554"/>
      <c r="BB27" s="552" t="s">
        <v>152</v>
      </c>
      <c r="BC27" s="553"/>
      <c r="BD27" s="554"/>
      <c r="BE27" s="552" t="s">
        <v>59</v>
      </c>
      <c r="BF27" s="553"/>
      <c r="BG27" s="554"/>
    </row>
    <row r="28" spans="2:59" ht="32.25" customHeight="1" thickBot="1" x14ac:dyDescent="0.3">
      <c r="B28" s="173" t="s">
        <v>137</v>
      </c>
      <c r="C28" s="140" t="s">
        <v>153</v>
      </c>
      <c r="D28" s="141" t="s">
        <v>154</v>
      </c>
      <c r="E28" s="145" t="s">
        <v>155</v>
      </c>
      <c r="F28" s="140" t="s">
        <v>153</v>
      </c>
      <c r="G28" s="141" t="s">
        <v>154</v>
      </c>
      <c r="H28" s="145" t="s">
        <v>155</v>
      </c>
      <c r="I28" s="140" t="s">
        <v>153</v>
      </c>
      <c r="J28" s="141" t="s">
        <v>154</v>
      </c>
      <c r="K28" s="145" t="s">
        <v>155</v>
      </c>
      <c r="L28" s="174" t="s">
        <v>153</v>
      </c>
      <c r="M28" s="175" t="s">
        <v>154</v>
      </c>
      <c r="N28" s="176" t="s">
        <v>155</v>
      </c>
      <c r="O28" s="140" t="s">
        <v>153</v>
      </c>
      <c r="P28" s="141" t="s">
        <v>154</v>
      </c>
      <c r="Q28" s="145" t="s">
        <v>155</v>
      </c>
      <c r="R28" s="140" t="s">
        <v>153</v>
      </c>
      <c r="S28" s="141" t="s">
        <v>154</v>
      </c>
      <c r="T28" s="145" t="s">
        <v>155</v>
      </c>
      <c r="U28" s="174" t="s">
        <v>153</v>
      </c>
      <c r="V28" s="175" t="s">
        <v>154</v>
      </c>
      <c r="W28" s="176" t="s">
        <v>155</v>
      </c>
      <c r="X28" s="140" t="s">
        <v>153</v>
      </c>
      <c r="Y28" s="141" t="s">
        <v>154</v>
      </c>
      <c r="Z28" s="145" t="s">
        <v>155</v>
      </c>
      <c r="AA28" s="140" t="s">
        <v>153</v>
      </c>
      <c r="AB28" s="141" t="s">
        <v>154</v>
      </c>
      <c r="AC28" s="145" t="s">
        <v>155</v>
      </c>
      <c r="AD28" s="140" t="s">
        <v>153</v>
      </c>
      <c r="AE28" s="141" t="s">
        <v>154</v>
      </c>
      <c r="AF28" s="145" t="s">
        <v>155</v>
      </c>
      <c r="AG28" s="140" t="s">
        <v>153</v>
      </c>
      <c r="AH28" s="141" t="s">
        <v>154</v>
      </c>
      <c r="AI28" s="145" t="s">
        <v>155</v>
      </c>
      <c r="AJ28" s="140" t="s">
        <v>153</v>
      </c>
      <c r="AK28" s="141" t="s">
        <v>154</v>
      </c>
      <c r="AL28" s="145" t="s">
        <v>155</v>
      </c>
      <c r="AM28" s="140" t="s">
        <v>153</v>
      </c>
      <c r="AN28" s="141" t="s">
        <v>154</v>
      </c>
      <c r="AO28" s="145" t="s">
        <v>155</v>
      </c>
      <c r="AP28" s="140" t="s">
        <v>153</v>
      </c>
      <c r="AQ28" s="141" t="s">
        <v>154</v>
      </c>
      <c r="AR28" s="145" t="s">
        <v>155</v>
      </c>
      <c r="AS28" s="177" t="s">
        <v>153</v>
      </c>
      <c r="AT28" s="178" t="s">
        <v>154</v>
      </c>
      <c r="AU28" s="179" t="s">
        <v>155</v>
      </c>
      <c r="AV28" s="180" t="s">
        <v>153</v>
      </c>
      <c r="AW28" s="141" t="s">
        <v>154</v>
      </c>
      <c r="AX28" s="145" t="s">
        <v>155</v>
      </c>
      <c r="AY28" s="180" t="s">
        <v>153</v>
      </c>
      <c r="AZ28" s="141" t="s">
        <v>154</v>
      </c>
      <c r="BA28" s="145" t="s">
        <v>155</v>
      </c>
      <c r="BB28" s="180" t="s">
        <v>153</v>
      </c>
      <c r="BC28" s="141" t="s">
        <v>154</v>
      </c>
      <c r="BD28" s="145" t="s">
        <v>155</v>
      </c>
      <c r="BE28" s="140" t="s">
        <v>153</v>
      </c>
      <c r="BF28" s="141" t="s">
        <v>154</v>
      </c>
      <c r="BG28" s="145" t="s">
        <v>155</v>
      </c>
    </row>
    <row r="29" spans="2:59" ht="32.25" customHeight="1" x14ac:dyDescent="0.25">
      <c r="B29" s="181" t="s">
        <v>156</v>
      </c>
      <c r="C29" s="147">
        <v>1.2499999999999999E-2</v>
      </c>
      <c r="D29" s="148">
        <v>25500</v>
      </c>
      <c r="E29" s="149"/>
      <c r="F29" s="182">
        <v>1.61E-2</v>
      </c>
      <c r="G29" s="169">
        <v>15000</v>
      </c>
      <c r="H29" s="183"/>
      <c r="I29" s="182">
        <v>1.4999999999999999E-2</v>
      </c>
      <c r="J29" s="169">
        <v>35000</v>
      </c>
      <c r="K29" s="183"/>
      <c r="L29" s="184">
        <v>9.4999999999999998E-3</v>
      </c>
      <c r="M29" s="148">
        <v>12000</v>
      </c>
      <c r="N29" s="149"/>
      <c r="O29" s="182">
        <v>1.15E-2</v>
      </c>
      <c r="P29" s="169">
        <v>7500</v>
      </c>
      <c r="Q29" s="183"/>
      <c r="R29" s="147">
        <v>1.0500000000000001E-2</v>
      </c>
      <c r="S29" s="148">
        <v>10000</v>
      </c>
      <c r="T29" s="149"/>
      <c r="U29" s="147">
        <v>1.15E-2</v>
      </c>
      <c r="V29" s="148">
        <v>7000</v>
      </c>
      <c r="W29" s="149"/>
      <c r="X29" s="182">
        <v>8.3000000000000001E-3</v>
      </c>
      <c r="Y29" s="169">
        <v>17750</v>
      </c>
      <c r="Z29" s="183"/>
      <c r="AA29" s="182">
        <v>9.4999999999999998E-3</v>
      </c>
      <c r="AB29" s="169">
        <v>13500</v>
      </c>
      <c r="AC29" s="183"/>
      <c r="AD29" s="182">
        <v>0.01</v>
      </c>
      <c r="AE29" s="169">
        <v>17000</v>
      </c>
      <c r="AF29" s="183"/>
      <c r="AG29" s="182">
        <v>1.2760000000000001E-2</v>
      </c>
      <c r="AH29" s="169">
        <v>10975</v>
      </c>
      <c r="AI29" s="183"/>
      <c r="AJ29" s="152">
        <v>0.01</v>
      </c>
      <c r="AK29" s="153">
        <v>4250</v>
      </c>
      <c r="AL29" s="154"/>
      <c r="AM29" s="147">
        <v>1.0699999999999999E-2</v>
      </c>
      <c r="AN29" s="185">
        <v>12500</v>
      </c>
      <c r="AO29" s="149"/>
      <c r="AP29" s="147">
        <v>1.12E-2</v>
      </c>
      <c r="AQ29" s="148">
        <v>13130</v>
      </c>
      <c r="AR29" s="186"/>
      <c r="AS29" s="147">
        <v>1.15E-2</v>
      </c>
      <c r="AT29" s="148">
        <v>17000</v>
      </c>
      <c r="AU29" s="149"/>
      <c r="AV29" s="147">
        <v>8.9999999999999993E-3</v>
      </c>
      <c r="AW29" s="148">
        <v>30500</v>
      </c>
      <c r="AX29" s="149"/>
      <c r="AY29" s="147">
        <v>7.7999999999999996E-3</v>
      </c>
      <c r="AZ29" s="148">
        <v>3900</v>
      </c>
      <c r="BA29" s="149"/>
      <c r="BB29" s="147">
        <v>1.03E-2</v>
      </c>
      <c r="BC29" s="148">
        <v>18500</v>
      </c>
      <c r="BD29" s="149"/>
      <c r="BE29" s="182">
        <v>1.35E-2</v>
      </c>
      <c r="BF29" s="169">
        <v>12000</v>
      </c>
      <c r="BG29" s="183"/>
    </row>
    <row r="30" spans="2:59" ht="32.25" customHeight="1" thickBot="1" x14ac:dyDescent="0.3">
      <c r="B30" s="181" t="s">
        <v>157</v>
      </c>
      <c r="C30" s="156">
        <v>8.6E-3</v>
      </c>
      <c r="D30" s="157"/>
      <c r="E30" s="158">
        <v>119500</v>
      </c>
      <c r="F30" s="182">
        <v>1.0999999999999999E-2</v>
      </c>
      <c r="G30" s="183"/>
      <c r="H30" s="169">
        <v>111000</v>
      </c>
      <c r="I30" s="182">
        <v>1.0999999999999999E-2</v>
      </c>
      <c r="J30" s="183"/>
      <c r="K30" s="169">
        <v>220000</v>
      </c>
      <c r="L30" s="187">
        <v>7.4999999999999997E-3</v>
      </c>
      <c r="M30" s="157"/>
      <c r="N30" s="158">
        <v>107000</v>
      </c>
      <c r="O30" s="182">
        <v>8.0000000000000002E-3</v>
      </c>
      <c r="P30" s="183"/>
      <c r="Q30" s="169">
        <v>82500</v>
      </c>
      <c r="R30" s="156">
        <v>8.0000000000000002E-3</v>
      </c>
      <c r="S30" s="157"/>
      <c r="T30" s="158">
        <v>80000</v>
      </c>
      <c r="U30" s="156">
        <v>8.5000000000000006E-3</v>
      </c>
      <c r="V30" s="157"/>
      <c r="W30" s="158">
        <v>127500</v>
      </c>
      <c r="X30" s="182">
        <v>6.3E-3</v>
      </c>
      <c r="Y30" s="183"/>
      <c r="Z30" s="169">
        <v>84000</v>
      </c>
      <c r="AA30" s="182">
        <v>7.4999999999999997E-3</v>
      </c>
      <c r="AB30" s="183"/>
      <c r="AC30" s="169">
        <v>83000</v>
      </c>
      <c r="AD30" s="182">
        <v>7.0000000000000001E-3</v>
      </c>
      <c r="AE30" s="183"/>
      <c r="AF30" s="169">
        <v>75000</v>
      </c>
      <c r="AG30" s="182">
        <v>9.2999999999999992E-3</v>
      </c>
      <c r="AH30" s="183"/>
      <c r="AI30" s="169">
        <v>77325</v>
      </c>
      <c r="AJ30" s="161">
        <v>8.3000000000000001E-3</v>
      </c>
      <c r="AK30" s="162"/>
      <c r="AL30" s="163">
        <v>114000</v>
      </c>
      <c r="AM30" s="156">
        <v>7.7000000000000002E-3</v>
      </c>
      <c r="AN30" s="157"/>
      <c r="AO30" s="188">
        <v>96000</v>
      </c>
      <c r="AP30" s="156">
        <v>9.4000000000000004E-3</v>
      </c>
      <c r="AQ30" s="157"/>
      <c r="AR30" s="189">
        <v>119975</v>
      </c>
      <c r="AS30" s="156">
        <v>8.0999999999999996E-3</v>
      </c>
      <c r="AT30" s="157"/>
      <c r="AU30" s="158">
        <v>100000</v>
      </c>
      <c r="AV30" s="156">
        <v>8.0000000000000002E-3</v>
      </c>
      <c r="AW30" s="157"/>
      <c r="AX30" s="158">
        <v>88500</v>
      </c>
      <c r="AY30" s="156">
        <v>6.1999999999999998E-3</v>
      </c>
      <c r="AZ30" s="157"/>
      <c r="BA30" s="158">
        <v>62000</v>
      </c>
      <c r="BB30" s="156">
        <v>7.3000000000000001E-3</v>
      </c>
      <c r="BC30" s="157"/>
      <c r="BD30" s="158">
        <v>80000</v>
      </c>
      <c r="BE30" s="182">
        <v>9.1999999999999998E-3</v>
      </c>
      <c r="BF30" s="183"/>
      <c r="BG30" s="169">
        <v>115000</v>
      </c>
    </row>
    <row r="31" spans="2:59" ht="19.5" customHeight="1" x14ac:dyDescent="0.25"/>
    <row r="32" spans="2:59" ht="19.5" customHeight="1" x14ac:dyDescent="0.25">
      <c r="B32" s="501" t="s">
        <v>417</v>
      </c>
    </row>
    <row r="33" spans="2:56" ht="19.5" customHeight="1" thickBot="1" x14ac:dyDescent="0.3"/>
    <row r="34" spans="2:56" ht="32.25" customHeight="1" thickBot="1" x14ac:dyDescent="0.3">
      <c r="B34" s="544" t="s">
        <v>168</v>
      </c>
      <c r="C34" s="545"/>
      <c r="D34" s="545"/>
      <c r="E34" s="545"/>
      <c r="F34" s="545"/>
      <c r="G34" s="545"/>
      <c r="H34" s="545"/>
      <c r="I34" s="545"/>
      <c r="J34" s="545"/>
      <c r="K34" s="545"/>
      <c r="L34" s="551"/>
    </row>
    <row r="35" spans="2:56" ht="32.25" customHeight="1" thickBot="1" x14ac:dyDescent="0.3">
      <c r="B35" s="144" t="s">
        <v>170</v>
      </c>
    </row>
    <row r="36" spans="2:56" ht="32.25" customHeight="1" thickBot="1" x14ac:dyDescent="0.3">
      <c r="B36" s="172"/>
      <c r="C36" s="552" t="s">
        <v>138</v>
      </c>
      <c r="D36" s="553"/>
      <c r="E36" s="554"/>
      <c r="F36" s="552" t="s">
        <v>120</v>
      </c>
      <c r="G36" s="553"/>
      <c r="H36" s="554"/>
      <c r="I36" s="552" t="s">
        <v>25</v>
      </c>
      <c r="J36" s="553"/>
      <c r="K36" s="554"/>
      <c r="L36" s="552" t="s">
        <v>162</v>
      </c>
      <c r="M36" s="553"/>
      <c r="N36" s="554"/>
      <c r="O36" s="552" t="s">
        <v>140</v>
      </c>
      <c r="P36" s="553"/>
      <c r="Q36" s="554"/>
      <c r="R36" s="552" t="s">
        <v>142</v>
      </c>
      <c r="S36" s="553"/>
      <c r="T36" s="554"/>
      <c r="U36" s="552" t="s">
        <v>143</v>
      </c>
      <c r="V36" s="553"/>
      <c r="W36" s="554"/>
      <c r="X36" s="552" t="s">
        <v>144</v>
      </c>
      <c r="Y36" s="553"/>
      <c r="Z36" s="554"/>
      <c r="AA36" s="552" t="s">
        <v>164</v>
      </c>
      <c r="AB36" s="553"/>
      <c r="AC36" s="554"/>
      <c r="AD36" s="552" t="s">
        <v>165</v>
      </c>
      <c r="AE36" s="553"/>
      <c r="AF36" s="554"/>
      <c r="AG36" s="552" t="s">
        <v>147</v>
      </c>
      <c r="AH36" s="553"/>
      <c r="AI36" s="554"/>
      <c r="AJ36" s="552" t="s">
        <v>255</v>
      </c>
      <c r="AK36" s="553"/>
      <c r="AL36" s="554"/>
      <c r="AM36" s="552" t="s">
        <v>169</v>
      </c>
      <c r="AN36" s="553"/>
      <c r="AO36" s="554"/>
      <c r="AP36" s="552" t="s">
        <v>166</v>
      </c>
      <c r="AQ36" s="553"/>
      <c r="AR36" s="554"/>
      <c r="AS36" s="552" t="s">
        <v>150</v>
      </c>
      <c r="AT36" s="553"/>
      <c r="AU36" s="554"/>
      <c r="AV36" s="552" t="s">
        <v>151</v>
      </c>
      <c r="AW36" s="553"/>
      <c r="AX36" s="554"/>
      <c r="AY36" s="552" t="s">
        <v>152</v>
      </c>
      <c r="AZ36" s="553"/>
      <c r="BA36" s="554"/>
      <c r="BB36" s="552" t="s">
        <v>59</v>
      </c>
      <c r="BC36" s="553"/>
      <c r="BD36" s="554"/>
    </row>
    <row r="37" spans="2:56" ht="32.25" customHeight="1" thickBot="1" x14ac:dyDescent="0.3">
      <c r="B37" s="190" t="s">
        <v>137</v>
      </c>
      <c r="C37" s="140" t="s">
        <v>153</v>
      </c>
      <c r="D37" s="141" t="s">
        <v>154</v>
      </c>
      <c r="E37" s="145" t="s">
        <v>155</v>
      </c>
      <c r="F37" s="140" t="s">
        <v>153</v>
      </c>
      <c r="G37" s="141" t="s">
        <v>154</v>
      </c>
      <c r="H37" s="145" t="s">
        <v>155</v>
      </c>
      <c r="I37" s="140" t="s">
        <v>153</v>
      </c>
      <c r="J37" s="141" t="s">
        <v>154</v>
      </c>
      <c r="K37" s="145" t="s">
        <v>155</v>
      </c>
      <c r="L37" s="140" t="s">
        <v>153</v>
      </c>
      <c r="M37" s="141" t="s">
        <v>154</v>
      </c>
      <c r="N37" s="145" t="s">
        <v>155</v>
      </c>
      <c r="O37" s="140" t="s">
        <v>153</v>
      </c>
      <c r="P37" s="141" t="s">
        <v>154</v>
      </c>
      <c r="Q37" s="145" t="s">
        <v>155</v>
      </c>
      <c r="R37" s="140" t="s">
        <v>153</v>
      </c>
      <c r="S37" s="141" t="s">
        <v>154</v>
      </c>
      <c r="T37" s="145" t="s">
        <v>155</v>
      </c>
      <c r="U37" s="140" t="s">
        <v>153</v>
      </c>
      <c r="V37" s="141" t="s">
        <v>154</v>
      </c>
      <c r="W37" s="145" t="s">
        <v>155</v>
      </c>
      <c r="X37" s="140" t="s">
        <v>153</v>
      </c>
      <c r="Y37" s="141" t="s">
        <v>154</v>
      </c>
      <c r="Z37" s="145" t="s">
        <v>155</v>
      </c>
      <c r="AA37" s="140" t="s">
        <v>153</v>
      </c>
      <c r="AB37" s="141" t="s">
        <v>154</v>
      </c>
      <c r="AC37" s="145" t="s">
        <v>155</v>
      </c>
      <c r="AD37" s="140" t="s">
        <v>153</v>
      </c>
      <c r="AE37" s="141" t="s">
        <v>154</v>
      </c>
      <c r="AF37" s="145" t="s">
        <v>155</v>
      </c>
      <c r="AG37" s="177" t="s">
        <v>153</v>
      </c>
      <c r="AH37" s="178" t="s">
        <v>154</v>
      </c>
      <c r="AI37" s="179" t="s">
        <v>155</v>
      </c>
      <c r="AJ37" s="140" t="s">
        <v>153</v>
      </c>
      <c r="AK37" s="141" t="s">
        <v>154</v>
      </c>
      <c r="AL37" s="145" t="s">
        <v>155</v>
      </c>
      <c r="AM37" s="140" t="s">
        <v>153</v>
      </c>
      <c r="AN37" s="141" t="s">
        <v>154</v>
      </c>
      <c r="AO37" s="145" t="s">
        <v>155</v>
      </c>
      <c r="AP37" s="177" t="s">
        <v>153</v>
      </c>
      <c r="AQ37" s="178" t="s">
        <v>154</v>
      </c>
      <c r="AR37" s="179" t="s">
        <v>155</v>
      </c>
      <c r="AS37" s="140" t="s">
        <v>153</v>
      </c>
      <c r="AT37" s="141" t="s">
        <v>154</v>
      </c>
      <c r="AU37" s="145" t="s">
        <v>155</v>
      </c>
      <c r="AV37" s="140" t="s">
        <v>153</v>
      </c>
      <c r="AW37" s="141" t="s">
        <v>154</v>
      </c>
      <c r="AX37" s="145" t="s">
        <v>155</v>
      </c>
      <c r="AY37" s="140" t="s">
        <v>153</v>
      </c>
      <c r="AZ37" s="141" t="s">
        <v>154</v>
      </c>
      <c r="BA37" s="145" t="s">
        <v>155</v>
      </c>
      <c r="BB37" s="140" t="s">
        <v>153</v>
      </c>
      <c r="BC37" s="141" t="s">
        <v>154</v>
      </c>
      <c r="BD37" s="145" t="s">
        <v>155</v>
      </c>
    </row>
    <row r="38" spans="2:56" ht="32.25" customHeight="1" x14ac:dyDescent="0.25">
      <c r="B38" s="191" t="s">
        <v>156</v>
      </c>
      <c r="C38" s="147">
        <v>1.2499999999999999E-2</v>
      </c>
      <c r="D38" s="148">
        <v>25500</v>
      </c>
      <c r="E38" s="149"/>
      <c r="F38" s="182">
        <v>1.6500000000000001E-2</v>
      </c>
      <c r="G38" s="169">
        <v>15000</v>
      </c>
      <c r="H38" s="183"/>
      <c r="I38" s="182">
        <v>1.4999999999999999E-2</v>
      </c>
      <c r="J38" s="169">
        <v>35000</v>
      </c>
      <c r="K38" s="183"/>
      <c r="L38" s="147">
        <v>9.4999999999999998E-3</v>
      </c>
      <c r="M38" s="148">
        <v>12000</v>
      </c>
      <c r="N38" s="149"/>
      <c r="O38" s="147">
        <v>1.0500000000000001E-2</v>
      </c>
      <c r="P38" s="148">
        <v>10000</v>
      </c>
      <c r="Q38" s="149"/>
      <c r="R38" s="147">
        <v>1.15E-2</v>
      </c>
      <c r="S38" s="148">
        <v>7000</v>
      </c>
      <c r="T38" s="149"/>
      <c r="U38" s="147">
        <v>8.3000000000000001E-3</v>
      </c>
      <c r="V38" s="148">
        <v>17750</v>
      </c>
      <c r="W38" s="149"/>
      <c r="X38" s="147">
        <v>9.4999999999999998E-3</v>
      </c>
      <c r="Y38" s="148">
        <v>13500</v>
      </c>
      <c r="Z38" s="149"/>
      <c r="AA38" s="147">
        <v>0.01</v>
      </c>
      <c r="AB38" s="148">
        <v>17000</v>
      </c>
      <c r="AC38" s="149"/>
      <c r="AD38" s="147">
        <v>1.2760000000000001E-2</v>
      </c>
      <c r="AE38" s="148">
        <v>10975</v>
      </c>
      <c r="AF38" s="149"/>
      <c r="AG38" s="152">
        <v>0.01</v>
      </c>
      <c r="AH38" s="153">
        <v>4250</v>
      </c>
      <c r="AI38" s="154"/>
      <c r="AJ38" s="147">
        <v>1.0699999999999999E-2</v>
      </c>
      <c r="AK38" s="185">
        <v>12500</v>
      </c>
      <c r="AL38" s="186"/>
      <c r="AM38" s="182">
        <v>1.24E-2</v>
      </c>
      <c r="AN38" s="169">
        <v>15065</v>
      </c>
      <c r="AO38" s="183"/>
      <c r="AP38" s="147">
        <v>1.15E-2</v>
      </c>
      <c r="AQ38" s="148">
        <v>17000</v>
      </c>
      <c r="AR38" s="149"/>
      <c r="AS38" s="147">
        <v>9.2499999999999995E-3</v>
      </c>
      <c r="AT38" s="148">
        <v>32000</v>
      </c>
      <c r="AU38" s="149"/>
      <c r="AV38" s="147">
        <v>7.7999999999999996E-3</v>
      </c>
      <c r="AW38" s="148">
        <v>3900</v>
      </c>
      <c r="AX38" s="149"/>
      <c r="AY38" s="147">
        <v>1.03E-2</v>
      </c>
      <c r="AZ38" s="148">
        <v>18500</v>
      </c>
      <c r="BA38" s="149"/>
      <c r="BB38" s="182">
        <v>1.35E-2</v>
      </c>
      <c r="BC38" s="169">
        <v>12000</v>
      </c>
      <c r="BD38" s="183"/>
    </row>
    <row r="39" spans="2:56" ht="32.25" customHeight="1" thickBot="1" x14ac:dyDescent="0.3">
      <c r="B39" s="181" t="s">
        <v>157</v>
      </c>
      <c r="C39" s="156">
        <v>8.6E-3</v>
      </c>
      <c r="D39" s="157"/>
      <c r="E39" s="158">
        <v>119500</v>
      </c>
      <c r="F39" s="182">
        <v>1.1299999999999999E-2</v>
      </c>
      <c r="G39" s="183"/>
      <c r="H39" s="169">
        <v>111000</v>
      </c>
      <c r="I39" s="182">
        <v>1.0999999999999999E-2</v>
      </c>
      <c r="J39" s="183"/>
      <c r="K39" s="169">
        <v>220000</v>
      </c>
      <c r="L39" s="156">
        <v>7.4999999999999997E-3</v>
      </c>
      <c r="M39" s="157"/>
      <c r="N39" s="158">
        <v>107000</v>
      </c>
      <c r="O39" s="156">
        <v>8.0000000000000002E-3</v>
      </c>
      <c r="P39" s="157"/>
      <c r="Q39" s="158">
        <v>80000</v>
      </c>
      <c r="R39" s="156">
        <v>8.5000000000000006E-3</v>
      </c>
      <c r="S39" s="157"/>
      <c r="T39" s="158">
        <v>127500</v>
      </c>
      <c r="U39" s="156">
        <v>6.3E-3</v>
      </c>
      <c r="V39" s="157"/>
      <c r="W39" s="158">
        <v>84000</v>
      </c>
      <c r="X39" s="156">
        <v>7.4999999999999997E-3</v>
      </c>
      <c r="Y39" s="157"/>
      <c r="Z39" s="158">
        <v>83000</v>
      </c>
      <c r="AA39" s="156">
        <v>7.0000000000000001E-3</v>
      </c>
      <c r="AB39" s="157"/>
      <c r="AC39" s="158">
        <v>75000</v>
      </c>
      <c r="AD39" s="156">
        <v>9.2999999999999992E-3</v>
      </c>
      <c r="AE39" s="157"/>
      <c r="AF39" s="158">
        <v>77325</v>
      </c>
      <c r="AG39" s="161">
        <v>8.3000000000000001E-3</v>
      </c>
      <c r="AH39" s="162"/>
      <c r="AI39" s="163">
        <v>114000</v>
      </c>
      <c r="AJ39" s="156">
        <v>7.7000000000000002E-3</v>
      </c>
      <c r="AK39" s="157"/>
      <c r="AL39" s="192">
        <v>96000</v>
      </c>
      <c r="AM39" s="182">
        <v>1.0500000000000001E-2</v>
      </c>
      <c r="AN39" s="183"/>
      <c r="AO39" s="169">
        <v>135500</v>
      </c>
      <c r="AP39" s="156">
        <v>8.0999999999999996E-3</v>
      </c>
      <c r="AQ39" s="157"/>
      <c r="AR39" s="158">
        <v>100000</v>
      </c>
      <c r="AS39" s="156">
        <v>8.2500000000000004E-3</v>
      </c>
      <c r="AT39" s="157"/>
      <c r="AU39" s="158">
        <v>90000</v>
      </c>
      <c r="AV39" s="156">
        <v>6.1999999999999998E-3</v>
      </c>
      <c r="AW39" s="157"/>
      <c r="AX39" s="158">
        <v>62000</v>
      </c>
      <c r="AY39" s="156">
        <v>7.3000000000000001E-3</v>
      </c>
      <c r="AZ39" s="157"/>
      <c r="BA39" s="158">
        <v>80000</v>
      </c>
      <c r="BB39" s="182">
        <v>9.1999999999999998E-3</v>
      </c>
      <c r="BC39" s="183"/>
      <c r="BD39" s="169">
        <v>115000</v>
      </c>
    </row>
    <row r="40" spans="2:56" ht="19.5" customHeight="1" x14ac:dyDescent="0.25"/>
    <row r="41" spans="2:56" ht="19.5" customHeight="1" x14ac:dyDescent="0.25"/>
    <row r="42" spans="2:56" ht="19.5" customHeight="1" thickBot="1" x14ac:dyDescent="0.3"/>
    <row r="43" spans="2:56" ht="32.25" customHeight="1" thickBot="1" x14ac:dyDescent="0.3">
      <c r="B43" s="544" t="s">
        <v>171</v>
      </c>
      <c r="C43" s="545"/>
      <c r="D43" s="545"/>
      <c r="E43" s="545"/>
      <c r="F43" s="545"/>
      <c r="G43" s="545"/>
      <c r="H43" s="551"/>
    </row>
    <row r="44" spans="2:56" ht="32.25" customHeight="1" thickBot="1" x14ac:dyDescent="0.3">
      <c r="B44" s="144" t="s">
        <v>182</v>
      </c>
    </row>
    <row r="45" spans="2:56" ht="32.25" customHeight="1" thickBot="1" x14ac:dyDescent="0.3">
      <c r="B45" s="164"/>
      <c r="C45" s="555" t="s">
        <v>172</v>
      </c>
      <c r="D45" s="553"/>
      <c r="E45" s="553"/>
      <c r="F45" s="555" t="s">
        <v>24</v>
      </c>
      <c r="G45" s="553"/>
      <c r="H45" s="553"/>
      <c r="I45" s="556" t="s">
        <v>27</v>
      </c>
      <c r="J45" s="557"/>
      <c r="K45" s="557"/>
      <c r="L45" s="556" t="s">
        <v>121</v>
      </c>
      <c r="M45" s="557"/>
      <c r="N45" s="557"/>
      <c r="O45" s="555" t="s">
        <v>29</v>
      </c>
      <c r="P45" s="553"/>
      <c r="Q45" s="553"/>
      <c r="R45" s="555" t="s">
        <v>30</v>
      </c>
      <c r="S45" s="553"/>
      <c r="T45" s="553"/>
      <c r="U45" s="555" t="s">
        <v>37</v>
      </c>
      <c r="V45" s="553"/>
      <c r="W45" s="553"/>
      <c r="X45" s="555" t="s">
        <v>173</v>
      </c>
      <c r="Y45" s="553"/>
      <c r="Z45" s="553"/>
      <c r="AA45" s="555" t="s">
        <v>174</v>
      </c>
      <c r="AB45" s="553"/>
      <c r="AC45" s="553"/>
      <c r="AD45" s="555" t="s">
        <v>147</v>
      </c>
      <c r="AE45" s="553"/>
      <c r="AF45" s="553"/>
      <c r="AG45" s="555" t="s">
        <v>49</v>
      </c>
      <c r="AH45" s="553"/>
      <c r="AI45" s="553"/>
      <c r="AJ45" s="555" t="s">
        <v>52</v>
      </c>
      <c r="AK45" s="553"/>
      <c r="AL45" s="554"/>
    </row>
    <row r="46" spans="2:56" ht="32.25" customHeight="1" thickBot="1" x14ac:dyDescent="0.3">
      <c r="B46" s="165" t="s">
        <v>137</v>
      </c>
      <c r="C46" s="140" t="s">
        <v>153</v>
      </c>
      <c r="D46" s="141" t="s">
        <v>175</v>
      </c>
      <c r="E46" s="145" t="s">
        <v>176</v>
      </c>
      <c r="F46" s="140" t="s">
        <v>153</v>
      </c>
      <c r="G46" s="141" t="s">
        <v>175</v>
      </c>
      <c r="H46" s="145" t="s">
        <v>176</v>
      </c>
      <c r="I46" s="174" t="s">
        <v>153</v>
      </c>
      <c r="J46" s="193" t="s">
        <v>175</v>
      </c>
      <c r="K46" s="165" t="s">
        <v>176</v>
      </c>
      <c r="L46" s="177" t="s">
        <v>153</v>
      </c>
      <c r="M46" s="178" t="s">
        <v>175</v>
      </c>
      <c r="N46" s="179" t="s">
        <v>176</v>
      </c>
      <c r="O46" s="140" t="s">
        <v>153</v>
      </c>
      <c r="P46" s="141" t="s">
        <v>175</v>
      </c>
      <c r="Q46" s="145" t="s">
        <v>176</v>
      </c>
      <c r="R46" s="180" t="s">
        <v>153</v>
      </c>
      <c r="S46" s="141" t="s">
        <v>175</v>
      </c>
      <c r="T46" s="145" t="s">
        <v>176</v>
      </c>
      <c r="U46" s="180" t="s">
        <v>153</v>
      </c>
      <c r="V46" s="141" t="s">
        <v>175</v>
      </c>
      <c r="W46" s="145" t="s">
        <v>176</v>
      </c>
      <c r="X46" s="180" t="s">
        <v>153</v>
      </c>
      <c r="Y46" s="141" t="s">
        <v>175</v>
      </c>
      <c r="Z46" s="145" t="s">
        <v>176</v>
      </c>
      <c r="AA46" s="180" t="s">
        <v>153</v>
      </c>
      <c r="AB46" s="141" t="s">
        <v>175</v>
      </c>
      <c r="AC46" s="145" t="s">
        <v>176</v>
      </c>
      <c r="AD46" s="180" t="s">
        <v>153</v>
      </c>
      <c r="AE46" s="141" t="s">
        <v>175</v>
      </c>
      <c r="AF46" s="145" t="s">
        <v>176</v>
      </c>
      <c r="AG46" s="180" t="s">
        <v>153</v>
      </c>
      <c r="AH46" s="141" t="s">
        <v>175</v>
      </c>
      <c r="AI46" s="145" t="s">
        <v>176</v>
      </c>
      <c r="AJ46" s="180" t="s">
        <v>153</v>
      </c>
      <c r="AK46" s="141" t="s">
        <v>175</v>
      </c>
      <c r="AL46" s="145" t="s">
        <v>176</v>
      </c>
    </row>
    <row r="47" spans="2:56" ht="32.25" customHeight="1" x14ac:dyDescent="0.25">
      <c r="B47" s="194" t="s">
        <v>177</v>
      </c>
      <c r="C47" s="147">
        <v>7.0000000000000001E-3</v>
      </c>
      <c r="D47" s="150">
        <v>6250</v>
      </c>
      <c r="E47" s="149"/>
      <c r="F47" s="147">
        <v>5.28E-3</v>
      </c>
      <c r="G47" s="150">
        <v>5400</v>
      </c>
      <c r="H47" s="149"/>
      <c r="I47" s="147">
        <v>7.0000000000000001E-3</v>
      </c>
      <c r="J47" s="150">
        <v>4500</v>
      </c>
      <c r="K47" s="186"/>
      <c r="L47" s="147">
        <v>6.4999999999999997E-3</v>
      </c>
      <c r="M47" s="150">
        <v>4000</v>
      </c>
      <c r="N47" s="149"/>
      <c r="O47" s="195">
        <v>5.4999999999999997E-3</v>
      </c>
      <c r="P47" s="196">
        <v>35000</v>
      </c>
      <c r="Q47" s="197"/>
      <c r="R47" s="147">
        <v>7.4999999999999997E-3</v>
      </c>
      <c r="S47" s="150">
        <v>9000</v>
      </c>
      <c r="T47" s="186"/>
      <c r="U47" s="147">
        <v>8.5000000000000006E-3</v>
      </c>
      <c r="V47" s="150">
        <v>25000</v>
      </c>
      <c r="W47" s="186"/>
      <c r="X47" s="152">
        <v>0.01</v>
      </c>
      <c r="Y47" s="198">
        <v>500</v>
      </c>
      <c r="Z47" s="186"/>
      <c r="AA47" s="182">
        <v>8.0000000000000002E-3</v>
      </c>
      <c r="AB47" s="199">
        <v>9000</v>
      </c>
      <c r="AC47" s="183"/>
      <c r="AD47" s="152">
        <v>6.4000000000000003E-3</v>
      </c>
      <c r="AE47" s="153">
        <v>5000</v>
      </c>
      <c r="AF47" s="149"/>
      <c r="AG47" s="147">
        <v>7.0000000000000001E-3</v>
      </c>
      <c r="AH47" s="150">
        <v>5000</v>
      </c>
      <c r="AI47" s="149"/>
      <c r="AJ47" s="147">
        <v>1.0999999999999999E-2</v>
      </c>
      <c r="AK47" s="150">
        <v>5000</v>
      </c>
      <c r="AL47" s="149"/>
    </row>
    <row r="48" spans="2:56" ht="32.25" customHeight="1" thickBot="1" x14ac:dyDescent="0.3">
      <c r="B48" s="200" t="s">
        <v>178</v>
      </c>
      <c r="C48" s="156">
        <v>6.4999999999999997E-3</v>
      </c>
      <c r="D48" s="157"/>
      <c r="E48" s="160">
        <v>90000</v>
      </c>
      <c r="F48" s="156">
        <v>3.5999999999999999E-3</v>
      </c>
      <c r="G48" s="157"/>
      <c r="H48" s="160">
        <v>45600</v>
      </c>
      <c r="I48" s="156">
        <v>6.0000000000000001E-3</v>
      </c>
      <c r="J48" s="157"/>
      <c r="K48" s="201">
        <v>78750</v>
      </c>
      <c r="L48" s="156">
        <v>6.0000000000000001E-3</v>
      </c>
      <c r="M48" s="157"/>
      <c r="N48" s="160">
        <v>80000</v>
      </c>
      <c r="O48" s="156">
        <v>5.4999999999999997E-3</v>
      </c>
      <c r="P48" s="157"/>
      <c r="Q48" s="160">
        <v>82500</v>
      </c>
      <c r="R48" s="156">
        <v>6.0000000000000001E-3</v>
      </c>
      <c r="S48" s="157"/>
      <c r="T48" s="201">
        <v>49500</v>
      </c>
      <c r="U48" s="156">
        <v>8.0000000000000002E-3</v>
      </c>
      <c r="V48" s="157"/>
      <c r="W48" s="201">
        <v>55000</v>
      </c>
      <c r="X48" s="161">
        <v>5.0000000000000001E-3</v>
      </c>
      <c r="Y48" s="157"/>
      <c r="Z48" s="202">
        <v>75000</v>
      </c>
      <c r="AA48" s="182">
        <v>7.0000000000000001E-3</v>
      </c>
      <c r="AB48" s="183"/>
      <c r="AC48" s="203">
        <v>99000</v>
      </c>
      <c r="AD48" s="161">
        <v>5.5999999999999999E-3</v>
      </c>
      <c r="AE48" s="157"/>
      <c r="AF48" s="163">
        <v>84000</v>
      </c>
      <c r="AG48" s="156">
        <v>6.0000000000000001E-3</v>
      </c>
      <c r="AH48" s="157"/>
      <c r="AI48" s="160">
        <v>90000</v>
      </c>
      <c r="AJ48" s="156">
        <v>0.01</v>
      </c>
      <c r="AK48" s="157"/>
      <c r="AL48" s="160">
        <v>135000</v>
      </c>
    </row>
    <row r="49" spans="2:38" ht="32.25" customHeight="1" thickBot="1" x14ac:dyDescent="0.3">
      <c r="B49" s="204"/>
      <c r="C49" s="561" t="s">
        <v>179</v>
      </c>
      <c r="D49" s="562"/>
      <c r="E49" s="563"/>
      <c r="F49" s="561" t="s">
        <v>179</v>
      </c>
      <c r="G49" s="562"/>
      <c r="H49" s="563"/>
      <c r="I49" s="561" t="s">
        <v>179</v>
      </c>
      <c r="J49" s="562"/>
      <c r="K49" s="563"/>
      <c r="L49" s="558" t="s">
        <v>179</v>
      </c>
      <c r="M49" s="559"/>
      <c r="N49" s="560"/>
      <c r="O49" s="561" t="s">
        <v>179</v>
      </c>
      <c r="P49" s="562"/>
      <c r="Q49" s="563"/>
      <c r="R49" s="561" t="s">
        <v>179</v>
      </c>
      <c r="S49" s="562"/>
      <c r="T49" s="563"/>
      <c r="U49" s="561" t="s">
        <v>179</v>
      </c>
      <c r="V49" s="562"/>
      <c r="W49" s="563"/>
      <c r="X49" s="561" t="s">
        <v>179</v>
      </c>
      <c r="Y49" s="562"/>
      <c r="Z49" s="563"/>
      <c r="AA49" s="558" t="s">
        <v>179</v>
      </c>
      <c r="AB49" s="559"/>
      <c r="AC49" s="560"/>
      <c r="AD49" s="558" t="s">
        <v>179</v>
      </c>
      <c r="AE49" s="559"/>
      <c r="AF49" s="560"/>
      <c r="AG49" s="558" t="s">
        <v>179</v>
      </c>
      <c r="AH49" s="559"/>
      <c r="AI49" s="560"/>
      <c r="AJ49" s="558" t="s">
        <v>179</v>
      </c>
      <c r="AK49" s="559"/>
      <c r="AL49" s="560"/>
    </row>
    <row r="50" spans="2:38" ht="32.25" customHeight="1" x14ac:dyDescent="0.25">
      <c r="B50" s="205" t="s">
        <v>180</v>
      </c>
      <c r="C50" s="206">
        <v>562.5</v>
      </c>
      <c r="D50" s="207"/>
      <c r="E50" s="154"/>
      <c r="F50" s="208">
        <v>502</v>
      </c>
      <c r="G50" s="207"/>
      <c r="H50" s="154"/>
      <c r="I50" s="208">
        <v>600</v>
      </c>
      <c r="J50" s="207"/>
      <c r="K50" s="154"/>
      <c r="L50" s="209">
        <v>680</v>
      </c>
      <c r="M50" s="210"/>
      <c r="N50" s="211"/>
      <c r="O50" s="208">
        <v>800</v>
      </c>
      <c r="P50" s="207"/>
      <c r="Q50" s="154"/>
      <c r="R50" s="208">
        <v>525</v>
      </c>
      <c r="S50" s="207"/>
      <c r="T50" s="154"/>
      <c r="U50" s="208">
        <v>637.5</v>
      </c>
      <c r="V50" s="207"/>
      <c r="W50" s="154"/>
      <c r="X50" s="212">
        <v>750</v>
      </c>
      <c r="Y50" s="207"/>
      <c r="Z50" s="154"/>
      <c r="AA50" s="209">
        <v>600</v>
      </c>
      <c r="AB50" s="210"/>
      <c r="AC50" s="211"/>
      <c r="AD50" s="213">
        <v>675</v>
      </c>
      <c r="AE50" s="214"/>
      <c r="AF50" s="197"/>
      <c r="AG50" s="208">
        <v>480</v>
      </c>
      <c r="AH50" s="215"/>
      <c r="AI50" s="149"/>
      <c r="AJ50" s="208">
        <v>675</v>
      </c>
      <c r="AK50" s="215"/>
      <c r="AL50" s="149"/>
    </row>
    <row r="51" spans="2:38" ht="32.25" customHeight="1" thickBot="1" x14ac:dyDescent="0.3">
      <c r="B51" s="216" t="s">
        <v>181</v>
      </c>
      <c r="C51" s="217">
        <v>412.5</v>
      </c>
      <c r="D51" s="218"/>
      <c r="E51" s="219"/>
      <c r="F51" s="220">
        <v>430</v>
      </c>
      <c r="G51" s="218"/>
      <c r="H51" s="219"/>
      <c r="I51" s="220">
        <v>480</v>
      </c>
      <c r="J51" s="218"/>
      <c r="K51" s="219"/>
      <c r="L51" s="221">
        <v>560</v>
      </c>
      <c r="M51" s="218"/>
      <c r="N51" s="219"/>
      <c r="O51" s="220">
        <v>550</v>
      </c>
      <c r="P51" s="218"/>
      <c r="Q51" s="219"/>
      <c r="R51" s="220">
        <v>455</v>
      </c>
      <c r="S51" s="218"/>
      <c r="T51" s="219"/>
      <c r="U51" s="220">
        <v>525</v>
      </c>
      <c r="V51" s="218"/>
      <c r="W51" s="219"/>
      <c r="X51" s="222">
        <v>500</v>
      </c>
      <c r="Y51" s="218"/>
      <c r="Z51" s="219"/>
      <c r="AA51" s="221">
        <v>450</v>
      </c>
      <c r="AB51" s="218"/>
      <c r="AC51" s="219"/>
      <c r="AD51" s="223">
        <v>450</v>
      </c>
      <c r="AE51" s="157"/>
      <c r="AF51" s="224"/>
      <c r="AG51" s="225">
        <v>400</v>
      </c>
      <c r="AH51" s="157"/>
      <c r="AI51" s="224"/>
      <c r="AJ51" s="225">
        <v>525</v>
      </c>
      <c r="AK51" s="157"/>
      <c r="AL51" s="224"/>
    </row>
    <row r="52" spans="2:38" ht="32.25" customHeight="1" thickBot="1" x14ac:dyDescent="0.3">
      <c r="B52" s="226" t="s">
        <v>60</v>
      </c>
      <c r="C52" s="227">
        <v>975</v>
      </c>
      <c r="D52" s="228"/>
      <c r="E52" s="229"/>
      <c r="F52" s="230">
        <v>932</v>
      </c>
      <c r="G52" s="228"/>
      <c r="H52" s="229"/>
      <c r="I52" s="230">
        <v>1080</v>
      </c>
      <c r="J52" s="228"/>
      <c r="K52" s="229"/>
      <c r="L52" s="231">
        <f>SUM(L50:L51)</f>
        <v>1240</v>
      </c>
      <c r="M52" s="232"/>
      <c r="N52" s="229"/>
      <c r="O52" s="230">
        <v>1350</v>
      </c>
      <c r="P52" s="233"/>
      <c r="Q52" s="234"/>
      <c r="R52" s="230">
        <v>980</v>
      </c>
      <c r="S52" s="228"/>
      <c r="T52" s="229"/>
      <c r="U52" s="230">
        <v>1162.5</v>
      </c>
      <c r="V52" s="228"/>
      <c r="W52" s="229"/>
      <c r="X52" s="230">
        <v>1250</v>
      </c>
      <c r="Y52" s="228"/>
      <c r="Z52" s="229"/>
      <c r="AA52" s="231">
        <f>SUM(AA50:AA51)</f>
        <v>1050</v>
      </c>
      <c r="AB52" s="232"/>
      <c r="AC52" s="229"/>
      <c r="AD52" s="235">
        <v>1125</v>
      </c>
      <c r="AE52" s="236"/>
      <c r="AF52" s="236"/>
      <c r="AG52" s="237">
        <v>880</v>
      </c>
      <c r="AH52" s="238"/>
      <c r="AI52" s="238"/>
      <c r="AJ52" s="237">
        <v>1200</v>
      </c>
      <c r="AK52" s="238"/>
      <c r="AL52" s="239"/>
    </row>
    <row r="53" spans="2:38" ht="19.5" customHeight="1" x14ac:dyDescent="0.25"/>
    <row r="54" spans="2:38" ht="19.5" customHeight="1" x14ac:dyDescent="0.25">
      <c r="B54" s="501" t="s">
        <v>417</v>
      </c>
    </row>
    <row r="55" spans="2:38" ht="19.5" customHeight="1" thickBot="1" x14ac:dyDescent="0.3"/>
    <row r="56" spans="2:38" ht="32.25" customHeight="1" thickBot="1" x14ac:dyDescent="0.3">
      <c r="B56" s="544" t="s">
        <v>183</v>
      </c>
      <c r="C56" s="545"/>
      <c r="D56" s="545"/>
      <c r="E56" s="545"/>
      <c r="F56" s="545"/>
      <c r="G56" s="545"/>
      <c r="H56" s="551"/>
    </row>
    <row r="57" spans="2:38" ht="32.25" customHeight="1" thickBot="1" x14ac:dyDescent="0.3">
      <c r="B57" s="144" t="s">
        <v>185</v>
      </c>
    </row>
    <row r="58" spans="2:38" ht="32.25" customHeight="1" thickBot="1" x14ac:dyDescent="0.3">
      <c r="B58" s="172"/>
      <c r="C58" s="552" t="s">
        <v>24</v>
      </c>
      <c r="D58" s="553"/>
      <c r="E58" s="554"/>
      <c r="F58" s="552" t="s">
        <v>29</v>
      </c>
      <c r="G58" s="553"/>
      <c r="H58" s="554"/>
      <c r="I58" s="552" t="s">
        <v>30</v>
      </c>
      <c r="J58" s="553"/>
      <c r="K58" s="554"/>
      <c r="L58" s="552" t="s">
        <v>37</v>
      </c>
      <c r="M58" s="553"/>
      <c r="N58" s="554"/>
      <c r="O58" s="552" t="s">
        <v>184</v>
      </c>
      <c r="P58" s="553"/>
      <c r="Q58" s="554"/>
      <c r="R58" s="555" t="s">
        <v>174</v>
      </c>
      <c r="S58" s="553"/>
      <c r="T58" s="553"/>
      <c r="U58" s="552" t="s">
        <v>147</v>
      </c>
      <c r="V58" s="553"/>
      <c r="W58" s="554"/>
      <c r="X58" s="552" t="s">
        <v>49</v>
      </c>
      <c r="Y58" s="553"/>
      <c r="Z58" s="554"/>
      <c r="AA58" s="552" t="s">
        <v>52</v>
      </c>
      <c r="AB58" s="553"/>
      <c r="AC58" s="554"/>
    </row>
    <row r="59" spans="2:38" ht="32.25" customHeight="1" thickBot="1" x14ac:dyDescent="0.3">
      <c r="B59" s="165" t="s">
        <v>137</v>
      </c>
      <c r="C59" s="140" t="s">
        <v>153</v>
      </c>
      <c r="D59" s="141" t="s">
        <v>175</v>
      </c>
      <c r="E59" s="145" t="s">
        <v>176</v>
      </c>
      <c r="F59" s="140" t="s">
        <v>153</v>
      </c>
      <c r="G59" s="141" t="s">
        <v>175</v>
      </c>
      <c r="H59" s="145" t="s">
        <v>176</v>
      </c>
      <c r="I59" s="140" t="s">
        <v>153</v>
      </c>
      <c r="J59" s="141" t="s">
        <v>175</v>
      </c>
      <c r="K59" s="145" t="s">
        <v>176</v>
      </c>
      <c r="L59" s="140" t="s">
        <v>153</v>
      </c>
      <c r="M59" s="141" t="s">
        <v>175</v>
      </c>
      <c r="N59" s="145" t="s">
        <v>176</v>
      </c>
      <c r="O59" s="177" t="s">
        <v>153</v>
      </c>
      <c r="P59" s="178" t="s">
        <v>175</v>
      </c>
      <c r="Q59" s="179" t="s">
        <v>176</v>
      </c>
      <c r="R59" s="140" t="s">
        <v>153</v>
      </c>
      <c r="S59" s="141" t="s">
        <v>175</v>
      </c>
      <c r="T59" s="145" t="s">
        <v>176</v>
      </c>
      <c r="U59" s="177" t="s">
        <v>153</v>
      </c>
      <c r="V59" s="178" t="s">
        <v>175</v>
      </c>
      <c r="W59" s="179" t="s">
        <v>176</v>
      </c>
      <c r="X59" s="140" t="s">
        <v>153</v>
      </c>
      <c r="Y59" s="141" t="s">
        <v>175</v>
      </c>
      <c r="Z59" s="145" t="s">
        <v>176</v>
      </c>
      <c r="AA59" s="140" t="s">
        <v>153</v>
      </c>
      <c r="AB59" s="141" t="s">
        <v>175</v>
      </c>
      <c r="AC59" s="145" t="s">
        <v>176</v>
      </c>
    </row>
    <row r="60" spans="2:38" ht="32.25" customHeight="1" x14ac:dyDescent="0.25">
      <c r="B60" s="194" t="s">
        <v>177</v>
      </c>
      <c r="C60" s="147">
        <v>5.28E-3</v>
      </c>
      <c r="D60" s="150">
        <v>5400</v>
      </c>
      <c r="E60" s="149"/>
      <c r="F60" s="147">
        <v>5.4999999999999997E-3</v>
      </c>
      <c r="G60" s="150">
        <v>35000</v>
      </c>
      <c r="H60" s="149"/>
      <c r="I60" s="147">
        <v>7.4999999999999997E-3</v>
      </c>
      <c r="J60" s="150">
        <v>9000</v>
      </c>
      <c r="K60" s="149"/>
      <c r="L60" s="147">
        <v>8.5000000000000006E-3</v>
      </c>
      <c r="M60" s="150">
        <v>25000</v>
      </c>
      <c r="N60" s="149"/>
      <c r="O60" s="152">
        <v>0.01</v>
      </c>
      <c r="P60" s="198">
        <v>500</v>
      </c>
      <c r="Q60" s="149"/>
      <c r="R60" s="168">
        <v>8.0000000000000002E-3</v>
      </c>
      <c r="S60" s="199">
        <v>9000</v>
      </c>
      <c r="T60" s="170"/>
      <c r="U60" s="152">
        <v>6.4000000000000003E-3</v>
      </c>
      <c r="V60" s="153">
        <v>5000</v>
      </c>
      <c r="W60" s="149"/>
      <c r="X60" s="147">
        <v>7.0000000000000001E-3</v>
      </c>
      <c r="Y60" s="150">
        <v>5000</v>
      </c>
      <c r="Z60" s="149"/>
      <c r="AA60" s="147">
        <v>1.2E-2</v>
      </c>
      <c r="AB60" s="150">
        <v>5000</v>
      </c>
      <c r="AC60" s="149"/>
    </row>
    <row r="61" spans="2:38" ht="32.25" customHeight="1" thickBot="1" x14ac:dyDescent="0.3">
      <c r="B61" s="200" t="s">
        <v>178</v>
      </c>
      <c r="C61" s="156">
        <v>3.5999999999999999E-3</v>
      </c>
      <c r="D61" s="157"/>
      <c r="E61" s="240">
        <v>45600</v>
      </c>
      <c r="F61" s="156">
        <v>5.4999999999999997E-3</v>
      </c>
      <c r="G61" s="157"/>
      <c r="H61" s="240">
        <v>82500</v>
      </c>
      <c r="I61" s="156">
        <v>6.0000000000000001E-3</v>
      </c>
      <c r="J61" s="157"/>
      <c r="K61" s="240">
        <v>49500</v>
      </c>
      <c r="L61" s="156">
        <v>8.0000000000000002E-3</v>
      </c>
      <c r="M61" s="157"/>
      <c r="N61" s="240">
        <v>55000</v>
      </c>
      <c r="O61" s="161">
        <v>5.0000000000000001E-3</v>
      </c>
      <c r="P61" s="157"/>
      <c r="Q61" s="241">
        <v>75000</v>
      </c>
      <c r="R61" s="156">
        <v>7.0000000000000001E-3</v>
      </c>
      <c r="S61" s="157"/>
      <c r="T61" s="240">
        <v>99000</v>
      </c>
      <c r="U61" s="161">
        <v>5.5999999999999999E-3</v>
      </c>
      <c r="V61" s="157"/>
      <c r="W61" s="163">
        <v>84000</v>
      </c>
      <c r="X61" s="156">
        <v>6.0000000000000001E-3</v>
      </c>
      <c r="Y61" s="157"/>
      <c r="Z61" s="240">
        <v>90000</v>
      </c>
      <c r="AA61" s="156">
        <v>1.0999999999999999E-2</v>
      </c>
      <c r="AB61" s="157"/>
      <c r="AC61" s="240">
        <v>135000</v>
      </c>
    </row>
    <row r="62" spans="2:38" ht="32.25" customHeight="1" thickBot="1" x14ac:dyDescent="0.3">
      <c r="B62" s="242"/>
      <c r="C62" s="561" t="s">
        <v>179</v>
      </c>
      <c r="D62" s="562"/>
      <c r="E62" s="563"/>
      <c r="F62" s="561" t="s">
        <v>179</v>
      </c>
      <c r="G62" s="562"/>
      <c r="H62" s="563"/>
      <c r="I62" s="561" t="s">
        <v>179</v>
      </c>
      <c r="J62" s="562"/>
      <c r="K62" s="563"/>
      <c r="L62" s="561" t="s">
        <v>179</v>
      </c>
      <c r="M62" s="562"/>
      <c r="N62" s="563"/>
      <c r="O62" s="561" t="s">
        <v>179</v>
      </c>
      <c r="P62" s="562"/>
      <c r="Q62" s="564"/>
      <c r="R62" s="558" t="s">
        <v>179</v>
      </c>
      <c r="S62" s="559"/>
      <c r="T62" s="560"/>
      <c r="U62" s="558" t="s">
        <v>179</v>
      </c>
      <c r="V62" s="559"/>
      <c r="W62" s="560"/>
      <c r="X62" s="565" t="s">
        <v>179</v>
      </c>
      <c r="Y62" s="559"/>
      <c r="Z62" s="560"/>
      <c r="AA62" s="558" t="s">
        <v>179</v>
      </c>
      <c r="AB62" s="559"/>
      <c r="AC62" s="560"/>
    </row>
    <row r="63" spans="2:38" ht="32.25" customHeight="1" x14ac:dyDescent="0.25">
      <c r="B63" s="243" t="s">
        <v>180</v>
      </c>
      <c r="C63" s="208">
        <v>502</v>
      </c>
      <c r="D63" s="207"/>
      <c r="E63" s="154"/>
      <c r="F63" s="208">
        <v>800</v>
      </c>
      <c r="G63" s="207"/>
      <c r="H63" s="154"/>
      <c r="I63" s="208">
        <v>525</v>
      </c>
      <c r="J63" s="207"/>
      <c r="K63" s="154"/>
      <c r="L63" s="208">
        <v>637.5</v>
      </c>
      <c r="M63" s="207"/>
      <c r="N63" s="154"/>
      <c r="O63" s="212">
        <v>750</v>
      </c>
      <c r="P63" s="215"/>
      <c r="Q63" s="186"/>
      <c r="R63" s="244">
        <v>600</v>
      </c>
      <c r="S63" s="210"/>
      <c r="T63" s="211"/>
      <c r="U63" s="213">
        <v>675</v>
      </c>
      <c r="V63" s="214"/>
      <c r="W63" s="197"/>
      <c r="X63" s="208">
        <v>480</v>
      </c>
      <c r="Y63" s="215"/>
      <c r="Z63" s="149"/>
      <c r="AA63" s="245">
        <v>675</v>
      </c>
      <c r="AB63" s="215"/>
      <c r="AC63" s="149"/>
    </row>
    <row r="64" spans="2:38" ht="32.25" customHeight="1" thickBot="1" x14ac:dyDescent="0.3">
      <c r="B64" s="216" t="s">
        <v>181</v>
      </c>
      <c r="C64" s="220">
        <v>430</v>
      </c>
      <c r="D64" s="218"/>
      <c r="E64" s="219"/>
      <c r="F64" s="220">
        <v>550</v>
      </c>
      <c r="G64" s="218"/>
      <c r="H64" s="219"/>
      <c r="I64" s="220">
        <v>455</v>
      </c>
      <c r="J64" s="218"/>
      <c r="K64" s="219"/>
      <c r="L64" s="220">
        <v>525</v>
      </c>
      <c r="M64" s="218"/>
      <c r="N64" s="219"/>
      <c r="O64" s="222">
        <v>500</v>
      </c>
      <c r="P64" s="246"/>
      <c r="Q64" s="247"/>
      <c r="R64" s="248">
        <v>450</v>
      </c>
      <c r="S64" s="218"/>
      <c r="T64" s="219"/>
      <c r="U64" s="223">
        <v>450</v>
      </c>
      <c r="V64" s="157"/>
      <c r="W64" s="224"/>
      <c r="X64" s="225">
        <v>400</v>
      </c>
      <c r="Y64" s="157"/>
      <c r="Z64" s="224"/>
      <c r="AA64" s="249">
        <v>525</v>
      </c>
      <c r="AB64" s="157"/>
      <c r="AC64" s="224"/>
    </row>
    <row r="65" spans="2:29" ht="32.25" customHeight="1" thickBot="1" x14ac:dyDescent="0.3">
      <c r="B65" s="226" t="s">
        <v>60</v>
      </c>
      <c r="C65" s="230">
        <v>932</v>
      </c>
      <c r="D65" s="228"/>
      <c r="E65" s="229"/>
      <c r="F65" s="230">
        <v>1350</v>
      </c>
      <c r="G65" s="228"/>
      <c r="H65" s="229"/>
      <c r="I65" s="230">
        <v>980</v>
      </c>
      <c r="J65" s="228"/>
      <c r="K65" s="229"/>
      <c r="L65" s="230">
        <v>1162.5</v>
      </c>
      <c r="M65" s="228"/>
      <c r="N65" s="229"/>
      <c r="O65" s="230">
        <v>1250</v>
      </c>
      <c r="P65" s="236"/>
      <c r="Q65" s="250"/>
      <c r="R65" s="231">
        <f>SUM(R63:R64)</f>
        <v>1050</v>
      </c>
      <c r="S65" s="232"/>
      <c r="T65" s="229"/>
      <c r="U65" s="235">
        <v>1125</v>
      </c>
      <c r="V65" s="236"/>
      <c r="W65" s="236"/>
      <c r="X65" s="237">
        <v>880</v>
      </c>
      <c r="Y65" s="238"/>
      <c r="Z65" s="238"/>
      <c r="AA65" s="237">
        <v>1200</v>
      </c>
      <c r="AB65" s="238"/>
      <c r="AC65" s="239"/>
    </row>
    <row r="66" spans="2:29" ht="19.5" customHeight="1" x14ac:dyDescent="0.25"/>
    <row r="67" spans="2:29" ht="19.5" customHeight="1" x14ac:dyDescent="0.25">
      <c r="B67" s="501" t="s">
        <v>417</v>
      </c>
    </row>
    <row r="68" spans="2:29" ht="19.5" customHeight="1" thickBot="1" x14ac:dyDescent="0.3"/>
    <row r="69" spans="2:29" ht="32.25" customHeight="1" thickBot="1" x14ac:dyDescent="0.3">
      <c r="B69" s="544" t="s">
        <v>186</v>
      </c>
      <c r="C69" s="545"/>
      <c r="D69" s="545"/>
      <c r="E69" s="545"/>
      <c r="F69" s="545"/>
      <c r="G69" s="545"/>
      <c r="H69" s="551"/>
    </row>
    <row r="70" spans="2:29" ht="32.25" customHeight="1" thickBot="1" x14ac:dyDescent="0.3">
      <c r="B70" s="144" t="s">
        <v>196</v>
      </c>
    </row>
    <row r="71" spans="2:29" ht="32.25" customHeight="1" thickBot="1" x14ac:dyDescent="0.3">
      <c r="B71" s="164"/>
      <c r="C71" s="555" t="s">
        <v>24</v>
      </c>
      <c r="D71" s="553"/>
      <c r="E71" s="553"/>
      <c r="F71" s="555" t="s">
        <v>187</v>
      </c>
      <c r="G71" s="553"/>
      <c r="H71" s="553"/>
      <c r="I71" s="555" t="s">
        <v>188</v>
      </c>
      <c r="J71" s="553"/>
      <c r="K71" s="553"/>
      <c r="L71" s="555" t="s">
        <v>189</v>
      </c>
      <c r="M71" s="553"/>
      <c r="N71" s="553"/>
      <c r="O71" s="555" t="s">
        <v>165</v>
      </c>
      <c r="P71" s="553"/>
      <c r="Q71" s="553"/>
      <c r="R71" s="555" t="s">
        <v>52</v>
      </c>
      <c r="S71" s="553"/>
      <c r="T71" s="553"/>
      <c r="U71" s="555" t="s">
        <v>190</v>
      </c>
      <c r="V71" s="553"/>
      <c r="W71" s="553"/>
      <c r="X71" s="555" t="s">
        <v>152</v>
      </c>
      <c r="Y71" s="553"/>
      <c r="Z71" s="554"/>
    </row>
    <row r="72" spans="2:29" ht="32.25" customHeight="1" thickBot="1" x14ac:dyDescent="0.3">
      <c r="B72" s="190" t="s">
        <v>137</v>
      </c>
      <c r="C72" s="140" t="s">
        <v>153</v>
      </c>
      <c r="D72" s="251" t="s">
        <v>175</v>
      </c>
      <c r="E72" s="252" t="s">
        <v>176</v>
      </c>
      <c r="F72" s="140" t="s">
        <v>153</v>
      </c>
      <c r="G72" s="251" t="s">
        <v>175</v>
      </c>
      <c r="H72" s="252" t="s">
        <v>176</v>
      </c>
      <c r="I72" s="140" t="s">
        <v>153</v>
      </c>
      <c r="J72" s="251" t="s">
        <v>175</v>
      </c>
      <c r="K72" s="252" t="s">
        <v>176</v>
      </c>
      <c r="L72" s="140" t="s">
        <v>153</v>
      </c>
      <c r="M72" s="251" t="s">
        <v>175</v>
      </c>
      <c r="N72" s="252" t="s">
        <v>176</v>
      </c>
      <c r="O72" s="140" t="s">
        <v>153</v>
      </c>
      <c r="P72" s="251" t="s">
        <v>175</v>
      </c>
      <c r="Q72" s="252" t="s">
        <v>176</v>
      </c>
      <c r="R72" s="140" t="s">
        <v>153</v>
      </c>
      <c r="S72" s="251" t="s">
        <v>175</v>
      </c>
      <c r="T72" s="252" t="s">
        <v>176</v>
      </c>
      <c r="U72" s="140" t="s">
        <v>153</v>
      </c>
      <c r="V72" s="251" t="s">
        <v>175</v>
      </c>
      <c r="W72" s="252" t="s">
        <v>176</v>
      </c>
      <c r="X72" s="140" t="s">
        <v>153</v>
      </c>
      <c r="Y72" s="251" t="s">
        <v>175</v>
      </c>
      <c r="Z72" s="252" t="s">
        <v>176</v>
      </c>
    </row>
    <row r="73" spans="2:29" ht="32.25" customHeight="1" x14ac:dyDescent="0.25">
      <c r="B73" s="194" t="s">
        <v>177</v>
      </c>
      <c r="C73" s="167">
        <v>3.9399999999999998E-2</v>
      </c>
      <c r="D73" s="150">
        <v>48000</v>
      </c>
      <c r="E73" s="186"/>
      <c r="F73" s="167">
        <v>3.2500000000000001E-2</v>
      </c>
      <c r="G73" s="150">
        <v>50000</v>
      </c>
      <c r="H73" s="149"/>
      <c r="I73" s="167">
        <v>4.8000000000000001E-2</v>
      </c>
      <c r="J73" s="150">
        <v>13500</v>
      </c>
      <c r="K73" s="149"/>
      <c r="L73" s="167">
        <v>0.06</v>
      </c>
      <c r="M73" s="150">
        <v>6000</v>
      </c>
      <c r="N73" s="149"/>
      <c r="O73" s="167">
        <v>3.5000000000000003E-2</v>
      </c>
      <c r="P73" s="150">
        <v>4000</v>
      </c>
      <c r="Q73" s="149"/>
      <c r="R73" s="167">
        <v>0.05</v>
      </c>
      <c r="S73" s="150">
        <v>5000</v>
      </c>
      <c r="T73" s="149"/>
      <c r="U73" s="167">
        <v>2.1999999999999999E-2</v>
      </c>
      <c r="V73" s="150">
        <v>9500</v>
      </c>
      <c r="W73" s="149"/>
      <c r="X73" s="167">
        <v>0.06</v>
      </c>
      <c r="Y73" s="150">
        <v>20000</v>
      </c>
      <c r="Z73" s="149"/>
    </row>
    <row r="74" spans="2:29" ht="32.25" customHeight="1" thickBot="1" x14ac:dyDescent="0.3">
      <c r="B74" s="200" t="s">
        <v>178</v>
      </c>
      <c r="C74" s="171">
        <v>3.61E-2</v>
      </c>
      <c r="D74" s="157"/>
      <c r="E74" s="201">
        <v>264000</v>
      </c>
      <c r="F74" s="171">
        <v>0.03</v>
      </c>
      <c r="G74" s="157"/>
      <c r="H74" s="160">
        <v>450000</v>
      </c>
      <c r="I74" s="171">
        <v>4.2000000000000003E-2</v>
      </c>
      <c r="J74" s="157"/>
      <c r="K74" s="160">
        <v>60000</v>
      </c>
      <c r="L74" s="171">
        <v>4.4999999999999998E-2</v>
      </c>
      <c r="M74" s="157"/>
      <c r="N74" s="160">
        <v>65000</v>
      </c>
      <c r="O74" s="171">
        <v>1.9E-2</v>
      </c>
      <c r="P74" s="157"/>
      <c r="Q74" s="160">
        <v>210000</v>
      </c>
      <c r="R74" s="171">
        <v>0.04</v>
      </c>
      <c r="S74" s="157"/>
      <c r="T74" s="160">
        <v>500000</v>
      </c>
      <c r="U74" s="171">
        <v>1.7000000000000001E-2</v>
      </c>
      <c r="V74" s="157"/>
      <c r="W74" s="160">
        <v>180000</v>
      </c>
      <c r="X74" s="171">
        <v>0.05</v>
      </c>
      <c r="Y74" s="157"/>
      <c r="Z74" s="160">
        <v>80000</v>
      </c>
    </row>
    <row r="75" spans="2:29" ht="32.25" customHeight="1" thickBot="1" x14ac:dyDescent="0.3">
      <c r="B75" s="253" t="s">
        <v>191</v>
      </c>
      <c r="C75" s="566" t="s">
        <v>192</v>
      </c>
      <c r="D75" s="567"/>
      <c r="E75" s="568"/>
      <c r="F75" s="566" t="s">
        <v>192</v>
      </c>
      <c r="G75" s="567"/>
      <c r="H75" s="568"/>
      <c r="I75" s="566" t="s">
        <v>192</v>
      </c>
      <c r="J75" s="567"/>
      <c r="K75" s="568"/>
      <c r="L75" s="566" t="s">
        <v>192</v>
      </c>
      <c r="M75" s="567"/>
      <c r="N75" s="568"/>
      <c r="O75" s="566" t="s">
        <v>192</v>
      </c>
      <c r="P75" s="567"/>
      <c r="Q75" s="568"/>
      <c r="R75" s="566" t="s">
        <v>192</v>
      </c>
      <c r="S75" s="567"/>
      <c r="T75" s="568"/>
      <c r="U75" s="566" t="s">
        <v>192</v>
      </c>
      <c r="V75" s="567"/>
      <c r="W75" s="568"/>
      <c r="X75" s="566" t="s">
        <v>192</v>
      </c>
      <c r="Y75" s="567"/>
      <c r="Z75" s="568"/>
    </row>
    <row r="76" spans="2:29" ht="32.25" customHeight="1" x14ac:dyDescent="0.25">
      <c r="B76" s="254" t="s">
        <v>193</v>
      </c>
      <c r="C76" s="255">
        <v>502</v>
      </c>
      <c r="D76" s="207"/>
      <c r="E76" s="154"/>
      <c r="F76" s="255">
        <v>960</v>
      </c>
      <c r="G76" s="207"/>
      <c r="H76" s="154"/>
      <c r="I76" s="255">
        <v>550</v>
      </c>
      <c r="J76" s="207"/>
      <c r="K76" s="154"/>
      <c r="L76" s="255">
        <v>500</v>
      </c>
      <c r="M76" s="207"/>
      <c r="N76" s="154"/>
      <c r="O76" s="255">
        <v>712.5</v>
      </c>
      <c r="P76" s="207"/>
      <c r="Q76" s="154"/>
      <c r="R76" s="255">
        <v>675</v>
      </c>
      <c r="S76" s="207"/>
      <c r="T76" s="154"/>
      <c r="U76" s="256">
        <v>650</v>
      </c>
      <c r="V76" s="207"/>
      <c r="W76" s="257"/>
      <c r="X76" s="255">
        <v>520</v>
      </c>
      <c r="Y76" s="207"/>
      <c r="Z76" s="154"/>
    </row>
    <row r="77" spans="2:29" ht="32.25" customHeight="1" x14ac:dyDescent="0.25">
      <c r="B77" s="254" t="s">
        <v>194</v>
      </c>
      <c r="C77" s="258">
        <v>427</v>
      </c>
      <c r="D77" s="259"/>
      <c r="E77" s="260"/>
      <c r="F77" s="258">
        <v>600</v>
      </c>
      <c r="G77" s="259"/>
      <c r="H77" s="260"/>
      <c r="I77" s="258">
        <v>420</v>
      </c>
      <c r="J77" s="259"/>
      <c r="K77" s="260"/>
      <c r="L77" s="258">
        <v>350</v>
      </c>
      <c r="M77" s="259"/>
      <c r="N77" s="260"/>
      <c r="O77" s="258">
        <v>502.5</v>
      </c>
      <c r="P77" s="259"/>
      <c r="Q77" s="260"/>
      <c r="R77" s="258">
        <v>525</v>
      </c>
      <c r="S77" s="259"/>
      <c r="T77" s="260"/>
      <c r="U77" s="256">
        <v>575</v>
      </c>
      <c r="V77" s="259"/>
      <c r="W77" s="261"/>
      <c r="X77" s="258">
        <v>320</v>
      </c>
      <c r="Y77" s="259"/>
      <c r="Z77" s="260"/>
    </row>
    <row r="78" spans="2:29" ht="32.25" customHeight="1" thickBot="1" x14ac:dyDescent="0.3">
      <c r="B78" s="262" t="s">
        <v>195</v>
      </c>
      <c r="C78" s="263">
        <v>427</v>
      </c>
      <c r="D78" s="218"/>
      <c r="E78" s="219"/>
      <c r="F78" s="263">
        <v>880</v>
      </c>
      <c r="G78" s="218"/>
      <c r="H78" s="219"/>
      <c r="I78" s="263">
        <v>450</v>
      </c>
      <c r="J78" s="218"/>
      <c r="K78" s="219"/>
      <c r="L78" s="263">
        <v>350</v>
      </c>
      <c r="M78" s="218"/>
      <c r="N78" s="219"/>
      <c r="O78" s="263">
        <v>502.5</v>
      </c>
      <c r="P78" s="218"/>
      <c r="Q78" s="219"/>
      <c r="R78" s="263">
        <v>675</v>
      </c>
      <c r="S78" s="218"/>
      <c r="T78" s="219"/>
      <c r="U78" s="264">
        <v>650</v>
      </c>
      <c r="V78" s="218"/>
      <c r="W78" s="265"/>
      <c r="X78" s="263">
        <v>600</v>
      </c>
      <c r="Y78" s="218"/>
      <c r="Z78" s="219"/>
    </row>
    <row r="79" spans="2:29" ht="32.25" customHeight="1" thickBot="1" x14ac:dyDescent="0.3">
      <c r="B79" s="172" t="s">
        <v>60</v>
      </c>
      <c r="C79" s="266">
        <v>1356</v>
      </c>
      <c r="D79" s="228"/>
      <c r="E79" s="229"/>
      <c r="F79" s="266">
        <v>2440</v>
      </c>
      <c r="G79" s="228"/>
      <c r="H79" s="229"/>
      <c r="I79" s="266">
        <v>1420</v>
      </c>
      <c r="J79" s="228"/>
      <c r="K79" s="229"/>
      <c r="L79" s="266">
        <v>1200</v>
      </c>
      <c r="M79" s="228"/>
      <c r="N79" s="229"/>
      <c r="O79" s="266">
        <v>1717.5</v>
      </c>
      <c r="P79" s="228"/>
      <c r="Q79" s="229"/>
      <c r="R79" s="266">
        <v>1875</v>
      </c>
      <c r="S79" s="228"/>
      <c r="T79" s="229"/>
      <c r="U79" s="266">
        <v>1875</v>
      </c>
      <c r="V79" s="228"/>
      <c r="W79" s="229"/>
      <c r="X79" s="266">
        <v>1440</v>
      </c>
      <c r="Y79" s="228"/>
      <c r="Z79" s="229"/>
    </row>
    <row r="80" spans="2:29" ht="19.5" customHeight="1" x14ac:dyDescent="0.25"/>
    <row r="81" spans="2:26" ht="19.5" customHeight="1" x14ac:dyDescent="0.25">
      <c r="B81" s="501" t="s">
        <v>417</v>
      </c>
    </row>
    <row r="82" spans="2:26" ht="19.5" customHeight="1" thickBot="1" x14ac:dyDescent="0.3"/>
    <row r="83" spans="2:26" ht="32.25" customHeight="1" thickBot="1" x14ac:dyDescent="0.3">
      <c r="B83" s="544" t="s">
        <v>197</v>
      </c>
      <c r="C83" s="545"/>
      <c r="D83" s="545"/>
      <c r="E83" s="545"/>
      <c r="F83" s="545"/>
      <c r="G83" s="545"/>
      <c r="H83" s="551"/>
    </row>
    <row r="84" spans="2:26" ht="32.25" customHeight="1" thickBot="1" x14ac:dyDescent="0.3">
      <c r="B84" s="144" t="s">
        <v>198</v>
      </c>
    </row>
    <row r="85" spans="2:26" ht="32.25" customHeight="1" thickBot="1" x14ac:dyDescent="0.3">
      <c r="B85" s="164"/>
      <c r="C85" s="555" t="s">
        <v>24</v>
      </c>
      <c r="D85" s="553"/>
      <c r="E85" s="553"/>
      <c r="F85" s="555" t="s">
        <v>187</v>
      </c>
      <c r="G85" s="553"/>
      <c r="H85" s="553"/>
      <c r="I85" s="555" t="s">
        <v>188</v>
      </c>
      <c r="J85" s="553"/>
      <c r="K85" s="553"/>
      <c r="L85" s="555" t="s">
        <v>189</v>
      </c>
      <c r="M85" s="553"/>
      <c r="N85" s="553"/>
      <c r="O85" s="555" t="s">
        <v>165</v>
      </c>
      <c r="P85" s="553"/>
      <c r="Q85" s="553"/>
      <c r="R85" s="555" t="s">
        <v>52</v>
      </c>
      <c r="S85" s="553"/>
      <c r="T85" s="553"/>
      <c r="U85" s="555" t="s">
        <v>190</v>
      </c>
      <c r="V85" s="553"/>
      <c r="W85" s="553"/>
      <c r="X85" s="555" t="s">
        <v>152</v>
      </c>
      <c r="Y85" s="553"/>
      <c r="Z85" s="554"/>
    </row>
    <row r="86" spans="2:26" ht="32.25" customHeight="1" thickBot="1" x14ac:dyDescent="0.3">
      <c r="B86" s="190" t="s">
        <v>137</v>
      </c>
      <c r="C86" s="140" t="s">
        <v>153</v>
      </c>
      <c r="D86" s="251" t="s">
        <v>175</v>
      </c>
      <c r="E86" s="252" t="s">
        <v>176</v>
      </c>
      <c r="F86" s="140" t="s">
        <v>153</v>
      </c>
      <c r="G86" s="251" t="s">
        <v>175</v>
      </c>
      <c r="H86" s="252" t="s">
        <v>176</v>
      </c>
      <c r="I86" s="140" t="s">
        <v>153</v>
      </c>
      <c r="J86" s="251" t="s">
        <v>175</v>
      </c>
      <c r="K86" s="252" t="s">
        <v>176</v>
      </c>
      <c r="L86" s="140" t="s">
        <v>153</v>
      </c>
      <c r="M86" s="251" t="s">
        <v>175</v>
      </c>
      <c r="N86" s="252" t="s">
        <v>176</v>
      </c>
      <c r="O86" s="140" t="s">
        <v>153</v>
      </c>
      <c r="P86" s="251" t="s">
        <v>175</v>
      </c>
      <c r="Q86" s="252" t="s">
        <v>176</v>
      </c>
      <c r="R86" s="140" t="s">
        <v>153</v>
      </c>
      <c r="S86" s="251" t="s">
        <v>175</v>
      </c>
      <c r="T86" s="252" t="s">
        <v>176</v>
      </c>
      <c r="U86" s="140" t="s">
        <v>153</v>
      </c>
      <c r="V86" s="251" t="s">
        <v>175</v>
      </c>
      <c r="W86" s="252" t="s">
        <v>176</v>
      </c>
      <c r="X86" s="140" t="s">
        <v>153</v>
      </c>
      <c r="Y86" s="251" t="s">
        <v>175</v>
      </c>
      <c r="Z86" s="252" t="s">
        <v>176</v>
      </c>
    </row>
    <row r="87" spans="2:26" ht="32.25" customHeight="1" x14ac:dyDescent="0.25">
      <c r="B87" s="194" t="s">
        <v>177</v>
      </c>
      <c r="C87" s="167">
        <v>3.9399999999999998E-2</v>
      </c>
      <c r="D87" s="148">
        <v>48000</v>
      </c>
      <c r="E87" s="154"/>
      <c r="F87" s="167">
        <v>3.2500000000000001E-2</v>
      </c>
      <c r="G87" s="150">
        <v>50000</v>
      </c>
      <c r="H87" s="149"/>
      <c r="I87" s="167">
        <v>4.8000000000000001E-2</v>
      </c>
      <c r="J87" s="150">
        <v>13500</v>
      </c>
      <c r="K87" s="149"/>
      <c r="L87" s="167">
        <v>0.06</v>
      </c>
      <c r="M87" s="150">
        <v>6000</v>
      </c>
      <c r="N87" s="149"/>
      <c r="O87" s="167">
        <v>3.5000000000000003E-2</v>
      </c>
      <c r="P87" s="150">
        <v>4000</v>
      </c>
      <c r="Q87" s="149"/>
      <c r="R87" s="167">
        <v>0.05</v>
      </c>
      <c r="S87" s="150">
        <v>5000</v>
      </c>
      <c r="T87" s="149"/>
      <c r="U87" s="167">
        <v>2.1999999999999999E-2</v>
      </c>
      <c r="V87" s="150">
        <v>9500</v>
      </c>
      <c r="W87" s="149"/>
      <c r="X87" s="167">
        <v>0.06</v>
      </c>
      <c r="Y87" s="150">
        <v>20000</v>
      </c>
      <c r="Z87" s="149"/>
    </row>
    <row r="88" spans="2:26" ht="32.25" customHeight="1" thickBot="1" x14ac:dyDescent="0.3">
      <c r="B88" s="200" t="s">
        <v>178</v>
      </c>
      <c r="C88" s="171">
        <v>3.61E-2</v>
      </c>
      <c r="D88" s="162"/>
      <c r="E88" s="267">
        <v>264000</v>
      </c>
      <c r="F88" s="171">
        <v>0.03</v>
      </c>
      <c r="G88" s="157"/>
      <c r="H88" s="160">
        <v>450000</v>
      </c>
      <c r="I88" s="171">
        <v>4.2000000000000003E-2</v>
      </c>
      <c r="J88" s="157"/>
      <c r="K88" s="160">
        <v>60000</v>
      </c>
      <c r="L88" s="171">
        <v>4.4999999999999998E-2</v>
      </c>
      <c r="M88" s="157"/>
      <c r="N88" s="160">
        <v>65000</v>
      </c>
      <c r="O88" s="171">
        <v>1.9E-2</v>
      </c>
      <c r="P88" s="157"/>
      <c r="Q88" s="160">
        <v>210000</v>
      </c>
      <c r="R88" s="171">
        <v>0.04</v>
      </c>
      <c r="S88" s="157"/>
      <c r="T88" s="160">
        <v>500000</v>
      </c>
      <c r="U88" s="171">
        <v>1.7000000000000001E-2</v>
      </c>
      <c r="V88" s="157"/>
      <c r="W88" s="160">
        <v>180000</v>
      </c>
      <c r="X88" s="171">
        <v>0.05</v>
      </c>
      <c r="Y88" s="157"/>
      <c r="Z88" s="160">
        <v>80000</v>
      </c>
    </row>
    <row r="89" spans="2:26" ht="32.25" customHeight="1" thickBot="1" x14ac:dyDescent="0.3">
      <c r="B89" s="253" t="s">
        <v>191</v>
      </c>
      <c r="C89" s="566" t="s">
        <v>192</v>
      </c>
      <c r="D89" s="567"/>
      <c r="E89" s="568"/>
      <c r="F89" s="566" t="s">
        <v>192</v>
      </c>
      <c r="G89" s="567"/>
      <c r="H89" s="568"/>
      <c r="I89" s="566" t="s">
        <v>192</v>
      </c>
      <c r="J89" s="567"/>
      <c r="K89" s="568"/>
      <c r="L89" s="566" t="s">
        <v>192</v>
      </c>
      <c r="M89" s="567"/>
      <c r="N89" s="568"/>
      <c r="O89" s="566" t="s">
        <v>192</v>
      </c>
      <c r="P89" s="567"/>
      <c r="Q89" s="568"/>
      <c r="R89" s="566" t="s">
        <v>192</v>
      </c>
      <c r="S89" s="567"/>
      <c r="T89" s="568"/>
      <c r="U89" s="566" t="s">
        <v>192</v>
      </c>
      <c r="V89" s="567"/>
      <c r="W89" s="568"/>
      <c r="X89" s="566" t="s">
        <v>192</v>
      </c>
      <c r="Y89" s="567"/>
      <c r="Z89" s="568"/>
    </row>
    <row r="90" spans="2:26" ht="32.25" customHeight="1" x14ac:dyDescent="0.25">
      <c r="B90" s="254" t="s">
        <v>193</v>
      </c>
      <c r="C90" s="255">
        <v>502</v>
      </c>
      <c r="D90" s="207"/>
      <c r="E90" s="154"/>
      <c r="F90" s="255">
        <v>960</v>
      </c>
      <c r="G90" s="207"/>
      <c r="H90" s="154"/>
      <c r="I90" s="255">
        <v>550</v>
      </c>
      <c r="J90" s="207"/>
      <c r="K90" s="154"/>
      <c r="L90" s="255">
        <v>500</v>
      </c>
      <c r="M90" s="207"/>
      <c r="N90" s="154"/>
      <c r="O90" s="255">
        <v>712.5</v>
      </c>
      <c r="P90" s="207"/>
      <c r="Q90" s="154"/>
      <c r="R90" s="255">
        <v>675</v>
      </c>
      <c r="S90" s="207"/>
      <c r="T90" s="154"/>
      <c r="U90" s="255">
        <v>650</v>
      </c>
      <c r="V90" s="207"/>
      <c r="W90" s="154"/>
      <c r="X90" s="255">
        <v>520</v>
      </c>
      <c r="Y90" s="207"/>
      <c r="Z90" s="154"/>
    </row>
    <row r="91" spans="2:26" ht="32.25" customHeight="1" x14ac:dyDescent="0.25">
      <c r="B91" s="254" t="s">
        <v>194</v>
      </c>
      <c r="C91" s="258">
        <v>427</v>
      </c>
      <c r="D91" s="259"/>
      <c r="E91" s="260"/>
      <c r="F91" s="258">
        <v>600</v>
      </c>
      <c r="G91" s="259"/>
      <c r="H91" s="260"/>
      <c r="I91" s="258">
        <v>420</v>
      </c>
      <c r="J91" s="259"/>
      <c r="K91" s="260"/>
      <c r="L91" s="258">
        <v>350</v>
      </c>
      <c r="M91" s="259"/>
      <c r="N91" s="260"/>
      <c r="O91" s="258">
        <v>502.5</v>
      </c>
      <c r="P91" s="259"/>
      <c r="Q91" s="260"/>
      <c r="R91" s="258">
        <v>525</v>
      </c>
      <c r="S91" s="259"/>
      <c r="T91" s="260"/>
      <c r="U91" s="258">
        <v>575</v>
      </c>
      <c r="V91" s="259"/>
      <c r="W91" s="260"/>
      <c r="X91" s="258">
        <v>320</v>
      </c>
      <c r="Y91" s="259"/>
      <c r="Z91" s="260"/>
    </row>
    <row r="92" spans="2:26" ht="32.25" customHeight="1" thickBot="1" x14ac:dyDescent="0.3">
      <c r="B92" s="262" t="s">
        <v>195</v>
      </c>
      <c r="C92" s="263">
        <v>427</v>
      </c>
      <c r="D92" s="218"/>
      <c r="E92" s="219"/>
      <c r="F92" s="263">
        <v>880</v>
      </c>
      <c r="G92" s="218"/>
      <c r="H92" s="219"/>
      <c r="I92" s="263">
        <v>450</v>
      </c>
      <c r="J92" s="218"/>
      <c r="K92" s="219"/>
      <c r="L92" s="263">
        <v>350</v>
      </c>
      <c r="M92" s="218"/>
      <c r="N92" s="219"/>
      <c r="O92" s="263">
        <v>502.5</v>
      </c>
      <c r="P92" s="218"/>
      <c r="Q92" s="219"/>
      <c r="R92" s="263">
        <v>675</v>
      </c>
      <c r="S92" s="218"/>
      <c r="T92" s="219"/>
      <c r="U92" s="263">
        <v>650</v>
      </c>
      <c r="V92" s="218"/>
      <c r="W92" s="219"/>
      <c r="X92" s="263">
        <v>600</v>
      </c>
      <c r="Y92" s="218"/>
      <c r="Z92" s="219"/>
    </row>
    <row r="93" spans="2:26" ht="32.25" customHeight="1" thickBot="1" x14ac:dyDescent="0.3">
      <c r="B93" s="172" t="s">
        <v>60</v>
      </c>
      <c r="C93" s="266">
        <v>1356</v>
      </c>
      <c r="D93" s="228"/>
      <c r="E93" s="229"/>
      <c r="F93" s="266">
        <v>2440</v>
      </c>
      <c r="G93" s="228"/>
      <c r="H93" s="229"/>
      <c r="I93" s="266">
        <v>1420</v>
      </c>
      <c r="J93" s="228"/>
      <c r="K93" s="229"/>
      <c r="L93" s="266">
        <v>1200</v>
      </c>
      <c r="M93" s="228"/>
      <c r="N93" s="229"/>
      <c r="O93" s="266">
        <v>1717.5</v>
      </c>
      <c r="P93" s="228"/>
      <c r="Q93" s="229"/>
      <c r="R93" s="266">
        <v>1875</v>
      </c>
      <c r="S93" s="228"/>
      <c r="T93" s="229"/>
      <c r="U93" s="266">
        <v>1875</v>
      </c>
      <c r="V93" s="228"/>
      <c r="W93" s="229"/>
      <c r="X93" s="266">
        <v>1440</v>
      </c>
      <c r="Y93" s="228"/>
      <c r="Z93" s="229"/>
    </row>
    <row r="94" spans="2:26" ht="19.5" customHeight="1" x14ac:dyDescent="0.25"/>
    <row r="95" spans="2:26" ht="19.5" customHeight="1" x14ac:dyDescent="0.25">
      <c r="B95" s="501" t="s">
        <v>417</v>
      </c>
    </row>
    <row r="96" spans="2:26" ht="19.5" customHeight="1" thickBot="1" x14ac:dyDescent="0.3"/>
    <row r="97" spans="2:164" ht="32.25" customHeight="1" thickBot="1" x14ac:dyDescent="0.3">
      <c r="B97" s="544" t="s">
        <v>199</v>
      </c>
      <c r="C97" s="545"/>
      <c r="D97" s="545"/>
      <c r="E97" s="545"/>
      <c r="F97" s="545"/>
      <c r="G97" s="545"/>
      <c r="H97" s="551"/>
      <c r="P97" s="268"/>
      <c r="Q97" s="268"/>
      <c r="V97" s="268"/>
      <c r="W97" s="268"/>
      <c r="Y97" s="268"/>
      <c r="Z97" s="268"/>
      <c r="AB97" s="268"/>
      <c r="AC97" s="268"/>
      <c r="AE97" s="268"/>
      <c r="AF97" s="268"/>
      <c r="AH97" s="268"/>
      <c r="AI97" s="268"/>
      <c r="AK97" s="268"/>
      <c r="AL97" s="268"/>
      <c r="AN97" s="268"/>
      <c r="AO97" s="268"/>
      <c r="AQ97" s="268"/>
      <c r="AR97" s="268"/>
      <c r="AT97" s="268"/>
      <c r="AU97" s="268"/>
      <c r="AW97" s="268"/>
      <c r="AX97" s="268"/>
      <c r="AZ97" s="268"/>
      <c r="BA97" s="268"/>
      <c r="BC97" s="268"/>
    </row>
    <row r="98" spans="2:164" ht="32.25" customHeight="1" thickBot="1" x14ac:dyDescent="0.3">
      <c r="B98" s="144" t="s">
        <v>221</v>
      </c>
    </row>
    <row r="99" spans="2:164" ht="32.25" customHeight="1" thickBot="1" x14ac:dyDescent="0.3">
      <c r="B99" s="569"/>
      <c r="C99" s="552" t="s">
        <v>200</v>
      </c>
      <c r="D99" s="553"/>
      <c r="E99" s="553"/>
      <c r="F99" s="553"/>
      <c r="G99" s="553"/>
      <c r="H99" s="553"/>
      <c r="I99" s="553"/>
      <c r="J99" s="553"/>
      <c r="K99" s="554"/>
      <c r="L99" s="552" t="s">
        <v>201</v>
      </c>
      <c r="M99" s="553"/>
      <c r="N99" s="553"/>
      <c r="O99" s="553"/>
      <c r="P99" s="553"/>
      <c r="Q99" s="553"/>
      <c r="R99" s="553"/>
      <c r="S99" s="553"/>
      <c r="T99" s="554"/>
      <c r="U99" s="571" t="s">
        <v>26</v>
      </c>
      <c r="V99" s="557"/>
      <c r="W99" s="557"/>
      <c r="X99" s="557"/>
      <c r="Y99" s="557"/>
      <c r="Z99" s="557"/>
      <c r="AA99" s="557"/>
      <c r="AB99" s="557"/>
      <c r="AC99" s="572"/>
      <c r="AD99" s="552" t="s">
        <v>202</v>
      </c>
      <c r="AE99" s="553"/>
      <c r="AF99" s="553"/>
      <c r="AG99" s="553"/>
      <c r="AH99" s="553"/>
      <c r="AI99" s="553"/>
      <c r="AJ99" s="553"/>
      <c r="AK99" s="553"/>
      <c r="AL99" s="554"/>
      <c r="AM99" s="552" t="s">
        <v>203</v>
      </c>
      <c r="AN99" s="553"/>
      <c r="AO99" s="553"/>
      <c r="AP99" s="553"/>
      <c r="AQ99" s="553"/>
      <c r="AR99" s="553"/>
      <c r="AS99" s="553"/>
      <c r="AT99" s="553"/>
      <c r="AU99" s="554"/>
      <c r="AV99" s="552" t="s">
        <v>204</v>
      </c>
      <c r="AW99" s="553"/>
      <c r="AX99" s="553"/>
      <c r="AY99" s="553"/>
      <c r="AZ99" s="553"/>
      <c r="BA99" s="553"/>
      <c r="BB99" s="553"/>
      <c r="BC99" s="553"/>
      <c r="BD99" s="554"/>
      <c r="BE99" s="552" t="s">
        <v>34</v>
      </c>
      <c r="BF99" s="553"/>
      <c r="BG99" s="553"/>
      <c r="BH99" s="553"/>
      <c r="BI99" s="553"/>
      <c r="BJ99" s="553"/>
      <c r="BK99" s="553"/>
      <c r="BL99" s="553"/>
      <c r="BM99" s="554"/>
      <c r="BN99" s="552" t="s">
        <v>205</v>
      </c>
      <c r="BO99" s="553"/>
      <c r="BP99" s="553"/>
      <c r="BQ99" s="553"/>
      <c r="BR99" s="553"/>
      <c r="BS99" s="553"/>
      <c r="BT99" s="553"/>
      <c r="BU99" s="553"/>
      <c r="BV99" s="554"/>
      <c r="BW99" s="552" t="s">
        <v>40</v>
      </c>
      <c r="BX99" s="553"/>
      <c r="BY99" s="553"/>
      <c r="BZ99" s="553"/>
      <c r="CA99" s="553"/>
      <c r="CB99" s="553"/>
      <c r="CC99" s="553"/>
      <c r="CD99" s="553"/>
      <c r="CE99" s="554"/>
      <c r="CF99" s="552" t="s">
        <v>206</v>
      </c>
      <c r="CG99" s="553"/>
      <c r="CH99" s="553"/>
      <c r="CI99" s="553"/>
      <c r="CJ99" s="553"/>
      <c r="CK99" s="553"/>
      <c r="CL99" s="553"/>
      <c r="CM99" s="553"/>
      <c r="CN99" s="554"/>
      <c r="CO99" s="552" t="s">
        <v>207</v>
      </c>
      <c r="CP99" s="553"/>
      <c r="CQ99" s="553"/>
      <c r="CR99" s="553"/>
      <c r="CS99" s="553"/>
      <c r="CT99" s="553"/>
      <c r="CU99" s="553"/>
      <c r="CV99" s="553"/>
      <c r="CW99" s="554"/>
      <c r="CX99" s="552" t="s">
        <v>208</v>
      </c>
      <c r="CY99" s="553"/>
      <c r="CZ99" s="553"/>
      <c r="DA99" s="553"/>
      <c r="DB99" s="553"/>
      <c r="DC99" s="553"/>
      <c r="DD99" s="553"/>
      <c r="DE99" s="553"/>
      <c r="DF99" s="554"/>
      <c r="DG99" s="552" t="s">
        <v>46</v>
      </c>
      <c r="DH99" s="553"/>
      <c r="DI99" s="553"/>
      <c r="DJ99" s="553"/>
      <c r="DK99" s="553"/>
      <c r="DL99" s="553"/>
      <c r="DM99" s="553"/>
      <c r="DN99" s="553"/>
      <c r="DO99" s="554"/>
      <c r="DP99" s="552" t="s">
        <v>209</v>
      </c>
      <c r="DQ99" s="553"/>
      <c r="DR99" s="553"/>
      <c r="DS99" s="553"/>
      <c r="DT99" s="553"/>
      <c r="DU99" s="553"/>
      <c r="DV99" s="553"/>
      <c r="DW99" s="553"/>
      <c r="DX99" s="554"/>
      <c r="DY99" s="552" t="s">
        <v>147</v>
      </c>
      <c r="DZ99" s="553"/>
      <c r="EA99" s="553"/>
      <c r="EB99" s="553"/>
      <c r="EC99" s="553"/>
      <c r="ED99" s="553"/>
      <c r="EE99" s="553"/>
      <c r="EF99" s="553"/>
      <c r="EG99" s="554"/>
      <c r="EH99" s="552" t="s">
        <v>210</v>
      </c>
      <c r="EI99" s="553"/>
      <c r="EJ99" s="553"/>
      <c r="EK99" s="553"/>
      <c r="EL99" s="553"/>
      <c r="EM99" s="553"/>
      <c r="EN99" s="553"/>
      <c r="EO99" s="553"/>
      <c r="EP99" s="554"/>
      <c r="EQ99" s="552" t="s">
        <v>55</v>
      </c>
      <c r="ER99" s="553"/>
      <c r="ES99" s="553"/>
      <c r="ET99" s="553"/>
      <c r="EU99" s="553"/>
      <c r="EV99" s="553"/>
      <c r="EW99" s="553"/>
      <c r="EX99" s="553"/>
      <c r="EY99" s="554"/>
      <c r="EZ99" s="552" t="s">
        <v>211</v>
      </c>
      <c r="FA99" s="553"/>
      <c r="FB99" s="553"/>
      <c r="FC99" s="553"/>
      <c r="FD99" s="553"/>
      <c r="FE99" s="553"/>
      <c r="FF99" s="553"/>
      <c r="FG99" s="553"/>
      <c r="FH99" s="554"/>
    </row>
    <row r="100" spans="2:164" ht="32.25" customHeight="1" thickBot="1" x14ac:dyDescent="0.3">
      <c r="B100" s="570"/>
      <c r="C100" s="573" t="s">
        <v>212</v>
      </c>
      <c r="D100" s="574"/>
      <c r="E100" s="575"/>
      <c r="F100" s="573" t="s">
        <v>213</v>
      </c>
      <c r="G100" s="574"/>
      <c r="H100" s="575"/>
      <c r="I100" s="573" t="s">
        <v>214</v>
      </c>
      <c r="J100" s="574"/>
      <c r="K100" s="575"/>
      <c r="L100" s="573" t="s">
        <v>212</v>
      </c>
      <c r="M100" s="574"/>
      <c r="N100" s="575"/>
      <c r="O100" s="573" t="s">
        <v>213</v>
      </c>
      <c r="P100" s="574"/>
      <c r="Q100" s="575"/>
      <c r="R100" s="573" t="s">
        <v>214</v>
      </c>
      <c r="S100" s="574"/>
      <c r="T100" s="575"/>
      <c r="U100" s="573" t="s">
        <v>212</v>
      </c>
      <c r="V100" s="574"/>
      <c r="W100" s="575"/>
      <c r="X100" s="573" t="s">
        <v>213</v>
      </c>
      <c r="Y100" s="574"/>
      <c r="Z100" s="575"/>
      <c r="AA100" s="573" t="s">
        <v>214</v>
      </c>
      <c r="AB100" s="574"/>
      <c r="AC100" s="575"/>
      <c r="AD100" s="573" t="s">
        <v>212</v>
      </c>
      <c r="AE100" s="574"/>
      <c r="AF100" s="575"/>
      <c r="AG100" s="573" t="s">
        <v>213</v>
      </c>
      <c r="AH100" s="574"/>
      <c r="AI100" s="575"/>
      <c r="AJ100" s="573" t="s">
        <v>214</v>
      </c>
      <c r="AK100" s="574"/>
      <c r="AL100" s="575"/>
      <c r="AM100" s="573" t="s">
        <v>212</v>
      </c>
      <c r="AN100" s="574"/>
      <c r="AO100" s="575"/>
      <c r="AP100" s="573" t="s">
        <v>213</v>
      </c>
      <c r="AQ100" s="574"/>
      <c r="AR100" s="575"/>
      <c r="AS100" s="573" t="s">
        <v>214</v>
      </c>
      <c r="AT100" s="574"/>
      <c r="AU100" s="575"/>
      <c r="AV100" s="573" t="s">
        <v>212</v>
      </c>
      <c r="AW100" s="574"/>
      <c r="AX100" s="575"/>
      <c r="AY100" s="573" t="s">
        <v>213</v>
      </c>
      <c r="AZ100" s="574"/>
      <c r="BA100" s="575"/>
      <c r="BB100" s="573" t="s">
        <v>214</v>
      </c>
      <c r="BC100" s="574"/>
      <c r="BD100" s="575"/>
      <c r="BE100" s="573" t="s">
        <v>212</v>
      </c>
      <c r="BF100" s="574"/>
      <c r="BG100" s="575"/>
      <c r="BH100" s="573" t="s">
        <v>213</v>
      </c>
      <c r="BI100" s="574"/>
      <c r="BJ100" s="575"/>
      <c r="BK100" s="573" t="s">
        <v>214</v>
      </c>
      <c r="BL100" s="574"/>
      <c r="BM100" s="575"/>
      <c r="BN100" s="573" t="s">
        <v>212</v>
      </c>
      <c r="BO100" s="574"/>
      <c r="BP100" s="575"/>
      <c r="BQ100" s="573" t="s">
        <v>213</v>
      </c>
      <c r="BR100" s="574"/>
      <c r="BS100" s="575"/>
      <c r="BT100" s="573" t="s">
        <v>214</v>
      </c>
      <c r="BU100" s="574"/>
      <c r="BV100" s="575"/>
      <c r="BW100" s="573" t="s">
        <v>212</v>
      </c>
      <c r="BX100" s="574"/>
      <c r="BY100" s="575"/>
      <c r="BZ100" s="573" t="s">
        <v>213</v>
      </c>
      <c r="CA100" s="574"/>
      <c r="CB100" s="575"/>
      <c r="CC100" s="573" t="s">
        <v>214</v>
      </c>
      <c r="CD100" s="574"/>
      <c r="CE100" s="575"/>
      <c r="CF100" s="573" t="s">
        <v>212</v>
      </c>
      <c r="CG100" s="574"/>
      <c r="CH100" s="575"/>
      <c r="CI100" s="573" t="s">
        <v>213</v>
      </c>
      <c r="CJ100" s="574"/>
      <c r="CK100" s="575"/>
      <c r="CL100" s="573" t="s">
        <v>214</v>
      </c>
      <c r="CM100" s="574"/>
      <c r="CN100" s="575"/>
      <c r="CO100" s="573" t="s">
        <v>212</v>
      </c>
      <c r="CP100" s="574"/>
      <c r="CQ100" s="575"/>
      <c r="CR100" s="573" t="s">
        <v>213</v>
      </c>
      <c r="CS100" s="574"/>
      <c r="CT100" s="575"/>
      <c r="CU100" s="573" t="s">
        <v>214</v>
      </c>
      <c r="CV100" s="574"/>
      <c r="CW100" s="575"/>
      <c r="CX100" s="573" t="s">
        <v>212</v>
      </c>
      <c r="CY100" s="574"/>
      <c r="CZ100" s="575"/>
      <c r="DA100" s="573" t="s">
        <v>213</v>
      </c>
      <c r="DB100" s="574"/>
      <c r="DC100" s="575"/>
      <c r="DD100" s="573" t="s">
        <v>214</v>
      </c>
      <c r="DE100" s="574"/>
      <c r="DF100" s="575"/>
      <c r="DG100" s="573" t="s">
        <v>212</v>
      </c>
      <c r="DH100" s="574"/>
      <c r="DI100" s="575"/>
      <c r="DJ100" s="573" t="s">
        <v>213</v>
      </c>
      <c r="DK100" s="574"/>
      <c r="DL100" s="575"/>
      <c r="DM100" s="573" t="s">
        <v>214</v>
      </c>
      <c r="DN100" s="574"/>
      <c r="DO100" s="575"/>
      <c r="DP100" s="573" t="s">
        <v>212</v>
      </c>
      <c r="DQ100" s="574"/>
      <c r="DR100" s="575"/>
      <c r="DS100" s="573" t="s">
        <v>213</v>
      </c>
      <c r="DT100" s="574"/>
      <c r="DU100" s="575"/>
      <c r="DV100" s="573" t="s">
        <v>214</v>
      </c>
      <c r="DW100" s="574"/>
      <c r="DX100" s="575"/>
      <c r="DY100" s="573" t="s">
        <v>212</v>
      </c>
      <c r="DZ100" s="574"/>
      <c r="EA100" s="575"/>
      <c r="EB100" s="573" t="s">
        <v>213</v>
      </c>
      <c r="EC100" s="574"/>
      <c r="ED100" s="575"/>
      <c r="EE100" s="573" t="s">
        <v>214</v>
      </c>
      <c r="EF100" s="574"/>
      <c r="EG100" s="575"/>
      <c r="EH100" s="573" t="s">
        <v>212</v>
      </c>
      <c r="EI100" s="574"/>
      <c r="EJ100" s="575"/>
      <c r="EK100" s="573" t="s">
        <v>213</v>
      </c>
      <c r="EL100" s="574"/>
      <c r="EM100" s="575"/>
      <c r="EN100" s="573" t="s">
        <v>214</v>
      </c>
      <c r="EO100" s="574"/>
      <c r="EP100" s="575"/>
      <c r="EQ100" s="573" t="s">
        <v>212</v>
      </c>
      <c r="ER100" s="574"/>
      <c r="ES100" s="575"/>
      <c r="ET100" s="573" t="s">
        <v>213</v>
      </c>
      <c r="EU100" s="574"/>
      <c r="EV100" s="575"/>
      <c r="EW100" s="573" t="s">
        <v>214</v>
      </c>
      <c r="EX100" s="574"/>
      <c r="EY100" s="575"/>
      <c r="EZ100" s="573" t="s">
        <v>212</v>
      </c>
      <c r="FA100" s="574"/>
      <c r="FB100" s="575"/>
      <c r="FC100" s="573" t="s">
        <v>213</v>
      </c>
      <c r="FD100" s="574"/>
      <c r="FE100" s="575"/>
      <c r="FF100" s="573" t="s">
        <v>214</v>
      </c>
      <c r="FG100" s="574"/>
      <c r="FH100" s="575"/>
    </row>
    <row r="101" spans="2:164" ht="32.25" customHeight="1" x14ac:dyDescent="0.25">
      <c r="B101" s="269" t="s">
        <v>137</v>
      </c>
      <c r="C101" s="270" t="s">
        <v>215</v>
      </c>
      <c r="D101" s="271" t="s">
        <v>216</v>
      </c>
      <c r="E101" s="271" t="s">
        <v>217</v>
      </c>
      <c r="F101" s="272" t="s">
        <v>215</v>
      </c>
      <c r="G101" s="271" t="s">
        <v>216</v>
      </c>
      <c r="H101" s="271" t="s">
        <v>217</v>
      </c>
      <c r="I101" s="272" t="s">
        <v>218</v>
      </c>
      <c r="J101" s="271" t="s">
        <v>219</v>
      </c>
      <c r="K101" s="273" t="s">
        <v>220</v>
      </c>
      <c r="L101" s="270" t="s">
        <v>215</v>
      </c>
      <c r="M101" s="271" t="s">
        <v>216</v>
      </c>
      <c r="N101" s="271" t="s">
        <v>217</v>
      </c>
      <c r="O101" s="272" t="s">
        <v>215</v>
      </c>
      <c r="P101" s="271" t="s">
        <v>216</v>
      </c>
      <c r="Q101" s="271" t="s">
        <v>217</v>
      </c>
      <c r="R101" s="272" t="s">
        <v>218</v>
      </c>
      <c r="S101" s="271" t="s">
        <v>219</v>
      </c>
      <c r="T101" s="274" t="s">
        <v>220</v>
      </c>
      <c r="U101" s="270" t="s">
        <v>215</v>
      </c>
      <c r="V101" s="271" t="s">
        <v>216</v>
      </c>
      <c r="W101" s="271" t="s">
        <v>217</v>
      </c>
      <c r="X101" s="272" t="s">
        <v>215</v>
      </c>
      <c r="Y101" s="271" t="s">
        <v>216</v>
      </c>
      <c r="Z101" s="271" t="s">
        <v>217</v>
      </c>
      <c r="AA101" s="272" t="s">
        <v>218</v>
      </c>
      <c r="AB101" s="271" t="s">
        <v>219</v>
      </c>
      <c r="AC101" s="274" t="s">
        <v>220</v>
      </c>
      <c r="AD101" s="270" t="s">
        <v>215</v>
      </c>
      <c r="AE101" s="271" t="s">
        <v>216</v>
      </c>
      <c r="AF101" s="271" t="s">
        <v>217</v>
      </c>
      <c r="AG101" s="272" t="s">
        <v>215</v>
      </c>
      <c r="AH101" s="271" t="s">
        <v>216</v>
      </c>
      <c r="AI101" s="271" t="s">
        <v>217</v>
      </c>
      <c r="AJ101" s="272" t="s">
        <v>218</v>
      </c>
      <c r="AK101" s="271" t="s">
        <v>219</v>
      </c>
      <c r="AL101" s="274" t="s">
        <v>220</v>
      </c>
      <c r="AM101" s="270" t="s">
        <v>215</v>
      </c>
      <c r="AN101" s="271" t="s">
        <v>216</v>
      </c>
      <c r="AO101" s="271" t="s">
        <v>217</v>
      </c>
      <c r="AP101" s="272" t="s">
        <v>215</v>
      </c>
      <c r="AQ101" s="271" t="s">
        <v>216</v>
      </c>
      <c r="AR101" s="271" t="s">
        <v>217</v>
      </c>
      <c r="AS101" s="272" t="s">
        <v>218</v>
      </c>
      <c r="AT101" s="271" t="s">
        <v>219</v>
      </c>
      <c r="AU101" s="274" t="s">
        <v>220</v>
      </c>
      <c r="AV101" s="270" t="s">
        <v>215</v>
      </c>
      <c r="AW101" s="271" t="s">
        <v>216</v>
      </c>
      <c r="AX101" s="271" t="s">
        <v>217</v>
      </c>
      <c r="AY101" s="272" t="s">
        <v>215</v>
      </c>
      <c r="AZ101" s="271" t="s">
        <v>216</v>
      </c>
      <c r="BA101" s="271" t="s">
        <v>217</v>
      </c>
      <c r="BB101" s="272" t="s">
        <v>218</v>
      </c>
      <c r="BC101" s="271" t="s">
        <v>219</v>
      </c>
      <c r="BD101" s="274" t="s">
        <v>220</v>
      </c>
      <c r="BE101" s="270" t="s">
        <v>215</v>
      </c>
      <c r="BF101" s="271" t="s">
        <v>216</v>
      </c>
      <c r="BG101" s="271" t="s">
        <v>217</v>
      </c>
      <c r="BH101" s="272" t="s">
        <v>215</v>
      </c>
      <c r="BI101" s="271" t="s">
        <v>216</v>
      </c>
      <c r="BJ101" s="271" t="s">
        <v>217</v>
      </c>
      <c r="BK101" s="272" t="s">
        <v>218</v>
      </c>
      <c r="BL101" s="271" t="s">
        <v>219</v>
      </c>
      <c r="BM101" s="274" t="s">
        <v>220</v>
      </c>
      <c r="BN101" s="270" t="s">
        <v>215</v>
      </c>
      <c r="BO101" s="271" t="s">
        <v>216</v>
      </c>
      <c r="BP101" s="271" t="s">
        <v>217</v>
      </c>
      <c r="BQ101" s="272" t="s">
        <v>215</v>
      </c>
      <c r="BR101" s="271" t="s">
        <v>216</v>
      </c>
      <c r="BS101" s="271" t="s">
        <v>217</v>
      </c>
      <c r="BT101" s="272" t="s">
        <v>218</v>
      </c>
      <c r="BU101" s="271" t="s">
        <v>219</v>
      </c>
      <c r="BV101" s="274" t="s">
        <v>220</v>
      </c>
      <c r="BW101" s="270" t="s">
        <v>215</v>
      </c>
      <c r="BX101" s="271" t="s">
        <v>216</v>
      </c>
      <c r="BY101" s="271" t="s">
        <v>217</v>
      </c>
      <c r="BZ101" s="272" t="s">
        <v>215</v>
      </c>
      <c r="CA101" s="271" t="s">
        <v>216</v>
      </c>
      <c r="CB101" s="271" t="s">
        <v>217</v>
      </c>
      <c r="CC101" s="272" t="s">
        <v>218</v>
      </c>
      <c r="CD101" s="271" t="s">
        <v>219</v>
      </c>
      <c r="CE101" s="273" t="s">
        <v>220</v>
      </c>
      <c r="CF101" s="275" t="s">
        <v>215</v>
      </c>
      <c r="CG101" s="271" t="s">
        <v>216</v>
      </c>
      <c r="CH101" s="271" t="s">
        <v>217</v>
      </c>
      <c r="CI101" s="272" t="s">
        <v>215</v>
      </c>
      <c r="CJ101" s="271" t="s">
        <v>216</v>
      </c>
      <c r="CK101" s="271" t="s">
        <v>217</v>
      </c>
      <c r="CL101" s="272" t="s">
        <v>218</v>
      </c>
      <c r="CM101" s="271" t="s">
        <v>219</v>
      </c>
      <c r="CN101" s="273" t="s">
        <v>220</v>
      </c>
      <c r="CO101" s="275" t="s">
        <v>215</v>
      </c>
      <c r="CP101" s="271" t="s">
        <v>216</v>
      </c>
      <c r="CQ101" s="271" t="s">
        <v>217</v>
      </c>
      <c r="CR101" s="272" t="s">
        <v>215</v>
      </c>
      <c r="CS101" s="271" t="s">
        <v>216</v>
      </c>
      <c r="CT101" s="271" t="s">
        <v>217</v>
      </c>
      <c r="CU101" s="272" t="s">
        <v>218</v>
      </c>
      <c r="CV101" s="271" t="s">
        <v>219</v>
      </c>
      <c r="CW101" s="273" t="s">
        <v>220</v>
      </c>
      <c r="CX101" s="275" t="s">
        <v>215</v>
      </c>
      <c r="CY101" s="271" t="s">
        <v>216</v>
      </c>
      <c r="CZ101" s="271" t="s">
        <v>217</v>
      </c>
      <c r="DA101" s="272" t="s">
        <v>215</v>
      </c>
      <c r="DB101" s="271" t="s">
        <v>216</v>
      </c>
      <c r="DC101" s="271" t="s">
        <v>217</v>
      </c>
      <c r="DD101" s="272" t="s">
        <v>218</v>
      </c>
      <c r="DE101" s="271" t="s">
        <v>219</v>
      </c>
      <c r="DF101" s="273" t="s">
        <v>220</v>
      </c>
      <c r="DG101" s="275" t="s">
        <v>215</v>
      </c>
      <c r="DH101" s="271" t="s">
        <v>216</v>
      </c>
      <c r="DI101" s="271" t="s">
        <v>217</v>
      </c>
      <c r="DJ101" s="272" t="s">
        <v>215</v>
      </c>
      <c r="DK101" s="271" t="s">
        <v>216</v>
      </c>
      <c r="DL101" s="271" t="s">
        <v>217</v>
      </c>
      <c r="DM101" s="272" t="s">
        <v>218</v>
      </c>
      <c r="DN101" s="271" t="s">
        <v>219</v>
      </c>
      <c r="DO101" s="273" t="s">
        <v>220</v>
      </c>
      <c r="DP101" s="275" t="s">
        <v>215</v>
      </c>
      <c r="DQ101" s="271" t="s">
        <v>216</v>
      </c>
      <c r="DR101" s="271" t="s">
        <v>217</v>
      </c>
      <c r="DS101" s="272" t="s">
        <v>215</v>
      </c>
      <c r="DT101" s="271" t="s">
        <v>216</v>
      </c>
      <c r="DU101" s="271" t="s">
        <v>217</v>
      </c>
      <c r="DV101" s="272" t="s">
        <v>218</v>
      </c>
      <c r="DW101" s="271" t="s">
        <v>219</v>
      </c>
      <c r="DX101" s="273" t="s">
        <v>220</v>
      </c>
      <c r="DY101" s="275" t="s">
        <v>215</v>
      </c>
      <c r="DZ101" s="271" t="s">
        <v>216</v>
      </c>
      <c r="EA101" s="271" t="s">
        <v>217</v>
      </c>
      <c r="EB101" s="272" t="s">
        <v>215</v>
      </c>
      <c r="EC101" s="271" t="s">
        <v>216</v>
      </c>
      <c r="ED101" s="271" t="s">
        <v>217</v>
      </c>
      <c r="EE101" s="272" t="s">
        <v>218</v>
      </c>
      <c r="EF101" s="271" t="s">
        <v>219</v>
      </c>
      <c r="EG101" s="274" t="s">
        <v>220</v>
      </c>
      <c r="EH101" s="270" t="s">
        <v>215</v>
      </c>
      <c r="EI101" s="271" t="s">
        <v>216</v>
      </c>
      <c r="EJ101" s="271" t="s">
        <v>217</v>
      </c>
      <c r="EK101" s="272" t="s">
        <v>215</v>
      </c>
      <c r="EL101" s="271" t="s">
        <v>216</v>
      </c>
      <c r="EM101" s="271" t="s">
        <v>217</v>
      </c>
      <c r="EN101" s="272" t="s">
        <v>218</v>
      </c>
      <c r="EO101" s="271" t="s">
        <v>219</v>
      </c>
      <c r="EP101" s="274" t="s">
        <v>220</v>
      </c>
      <c r="EQ101" s="270" t="s">
        <v>215</v>
      </c>
      <c r="ER101" s="271" t="s">
        <v>216</v>
      </c>
      <c r="ES101" s="271" t="s">
        <v>217</v>
      </c>
      <c r="ET101" s="272" t="s">
        <v>215</v>
      </c>
      <c r="EU101" s="271" t="s">
        <v>216</v>
      </c>
      <c r="EV101" s="271" t="s">
        <v>217</v>
      </c>
      <c r="EW101" s="272" t="s">
        <v>218</v>
      </c>
      <c r="EX101" s="271" t="s">
        <v>219</v>
      </c>
      <c r="EY101" s="273" t="s">
        <v>220</v>
      </c>
      <c r="EZ101" s="270" t="s">
        <v>215</v>
      </c>
      <c r="FA101" s="271" t="s">
        <v>216</v>
      </c>
      <c r="FB101" s="271" t="s">
        <v>217</v>
      </c>
      <c r="FC101" s="272" t="s">
        <v>215</v>
      </c>
      <c r="FD101" s="271" t="s">
        <v>216</v>
      </c>
      <c r="FE101" s="271" t="s">
        <v>217</v>
      </c>
      <c r="FF101" s="272" t="s">
        <v>218</v>
      </c>
      <c r="FG101" s="271" t="s">
        <v>219</v>
      </c>
      <c r="FH101" s="273" t="s">
        <v>220</v>
      </c>
    </row>
    <row r="102" spans="2:164" ht="32.25" customHeight="1" x14ac:dyDescent="0.25">
      <c r="B102" s="276" t="s">
        <v>177</v>
      </c>
      <c r="C102" s="277">
        <v>9.4999999999999998E-3</v>
      </c>
      <c r="D102" s="169">
        <v>3197</v>
      </c>
      <c r="E102" s="183"/>
      <c r="F102" s="278">
        <v>8.9999999999999993E-3</v>
      </c>
      <c r="G102" s="279">
        <v>3197</v>
      </c>
      <c r="H102" s="183"/>
      <c r="I102" s="280">
        <v>1.0699999999999999E-2</v>
      </c>
      <c r="J102" s="169">
        <v>2470</v>
      </c>
      <c r="K102" s="170"/>
      <c r="L102" s="277">
        <v>8.0000000000000002E-3</v>
      </c>
      <c r="M102" s="169">
        <v>3000</v>
      </c>
      <c r="N102" s="183"/>
      <c r="O102" s="281">
        <v>7.0000000000000001E-3</v>
      </c>
      <c r="P102" s="169">
        <v>3000</v>
      </c>
      <c r="Q102" s="183"/>
      <c r="R102" s="282">
        <v>7.0000000000000001E-3</v>
      </c>
      <c r="S102" s="169">
        <v>3000</v>
      </c>
      <c r="T102" s="283"/>
      <c r="U102" s="277">
        <v>1.12E-2</v>
      </c>
      <c r="V102" s="169">
        <v>5600</v>
      </c>
      <c r="W102" s="183"/>
      <c r="X102" s="281">
        <v>9.9000000000000008E-3</v>
      </c>
      <c r="Y102" s="169">
        <v>4950</v>
      </c>
      <c r="Z102" s="183"/>
      <c r="AA102" s="282">
        <v>1.5100000000000001E-2</v>
      </c>
      <c r="AB102" s="169">
        <v>7550</v>
      </c>
      <c r="AC102" s="283"/>
      <c r="AD102" s="277">
        <v>6.1000000000000004E-3</v>
      </c>
      <c r="AE102" s="169">
        <v>3050</v>
      </c>
      <c r="AF102" s="183"/>
      <c r="AG102" s="281">
        <v>5.4999999999999997E-3</v>
      </c>
      <c r="AH102" s="169">
        <v>2750</v>
      </c>
      <c r="AI102" s="183"/>
      <c r="AJ102" s="282">
        <v>1.14E-2</v>
      </c>
      <c r="AK102" s="169">
        <v>5700</v>
      </c>
      <c r="AL102" s="283"/>
      <c r="AM102" s="277">
        <v>9.4999999999999998E-3</v>
      </c>
      <c r="AN102" s="284">
        <v>20000</v>
      </c>
      <c r="AO102" s="183"/>
      <c r="AP102" s="281">
        <v>7.4999999999999997E-3</v>
      </c>
      <c r="AQ102" s="284">
        <v>16500</v>
      </c>
      <c r="AR102" s="183"/>
      <c r="AS102" s="282">
        <v>9.4999999999999998E-3</v>
      </c>
      <c r="AT102" s="284">
        <v>20500</v>
      </c>
      <c r="AU102" s="283"/>
      <c r="AV102" s="285">
        <v>8.0000000000000002E-3</v>
      </c>
      <c r="AW102" s="169">
        <v>3200</v>
      </c>
      <c r="AX102" s="183"/>
      <c r="AY102" s="281">
        <v>6.4999999999999997E-3</v>
      </c>
      <c r="AZ102" s="169">
        <v>2600</v>
      </c>
      <c r="BA102" s="183"/>
      <c r="BB102" s="282">
        <v>1.0500000000000001E-2</v>
      </c>
      <c r="BC102" s="169">
        <v>4300</v>
      </c>
      <c r="BD102" s="283"/>
      <c r="BE102" s="286">
        <v>6.5100000000000002E-3</v>
      </c>
      <c r="BF102" s="169">
        <v>975</v>
      </c>
      <c r="BG102" s="183"/>
      <c r="BH102" s="182">
        <v>6.1999999999999998E-3</v>
      </c>
      <c r="BI102" s="169">
        <v>930</v>
      </c>
      <c r="BJ102" s="183"/>
      <c r="BK102" s="287">
        <v>1.4489999999999999E-2</v>
      </c>
      <c r="BL102" s="169">
        <v>2200</v>
      </c>
      <c r="BM102" s="283"/>
      <c r="BN102" s="277">
        <v>5.4000000000000003E-3</v>
      </c>
      <c r="BO102" s="169">
        <v>10000</v>
      </c>
      <c r="BP102" s="183"/>
      <c r="BQ102" s="281">
        <v>4.7999999999999996E-3</v>
      </c>
      <c r="BR102" s="169">
        <v>10000</v>
      </c>
      <c r="BS102" s="183"/>
      <c r="BT102" s="282">
        <v>8.0999999999999996E-3</v>
      </c>
      <c r="BU102" s="169">
        <v>15000</v>
      </c>
      <c r="BV102" s="283"/>
      <c r="BW102" s="288">
        <v>8.9999999999999993E-3</v>
      </c>
      <c r="BX102" s="289">
        <v>5625</v>
      </c>
      <c r="BY102" s="290"/>
      <c r="BZ102" s="291">
        <v>8.5000000000000006E-3</v>
      </c>
      <c r="CA102" s="289">
        <v>5000</v>
      </c>
      <c r="CB102" s="290"/>
      <c r="CC102" s="292">
        <v>8.8999999999999999E-3</v>
      </c>
      <c r="CD102" s="289">
        <v>5625</v>
      </c>
      <c r="CE102" s="293"/>
      <c r="CF102" s="294">
        <v>6.0000000000000001E-3</v>
      </c>
      <c r="CG102" s="169">
        <v>0</v>
      </c>
      <c r="CH102" s="183"/>
      <c r="CI102" s="281">
        <v>6.0000000000000001E-3</v>
      </c>
      <c r="CJ102" s="169">
        <v>0</v>
      </c>
      <c r="CK102" s="183"/>
      <c r="CL102" s="282">
        <v>9.7999999999999997E-3</v>
      </c>
      <c r="CM102" s="169">
        <v>0</v>
      </c>
      <c r="CN102" s="170"/>
      <c r="CO102" s="295">
        <v>5.7749999999999998E-3</v>
      </c>
      <c r="CP102" s="284">
        <v>4000</v>
      </c>
      <c r="CQ102" s="183"/>
      <c r="CR102" s="281">
        <v>5.2500000000000003E-3</v>
      </c>
      <c r="CS102" s="284">
        <v>4000</v>
      </c>
      <c r="CT102" s="183"/>
      <c r="CU102" s="282">
        <v>9.9749999999999995E-3</v>
      </c>
      <c r="CV102" s="284">
        <v>4000</v>
      </c>
      <c r="CW102" s="170"/>
      <c r="CX102" s="296">
        <v>6.2500000000000003E-3</v>
      </c>
      <c r="CY102" s="169">
        <v>1350</v>
      </c>
      <c r="CZ102" s="183"/>
      <c r="DA102" s="281">
        <v>5.4999999999999997E-3</v>
      </c>
      <c r="DB102" s="169">
        <v>1000</v>
      </c>
      <c r="DC102" s="183"/>
      <c r="DD102" s="287">
        <v>6.2500000000000003E-3</v>
      </c>
      <c r="DE102" s="169">
        <v>1000</v>
      </c>
      <c r="DF102" s="170"/>
      <c r="DG102" s="294">
        <v>5.7999999999999996E-3</v>
      </c>
      <c r="DH102" s="169">
        <v>580</v>
      </c>
      <c r="DI102" s="183"/>
      <c r="DJ102" s="281">
        <v>5.7000000000000002E-3</v>
      </c>
      <c r="DK102" s="169">
        <v>580</v>
      </c>
      <c r="DL102" s="183"/>
      <c r="DM102" s="282">
        <v>1.4500000000000001E-2</v>
      </c>
      <c r="DN102" s="169">
        <v>1450</v>
      </c>
      <c r="DO102" s="170"/>
      <c r="DP102" s="294">
        <v>8.2000000000000007E-3</v>
      </c>
      <c r="DQ102" s="297">
        <v>9500</v>
      </c>
      <c r="DR102" s="183"/>
      <c r="DS102" s="281">
        <v>7.6E-3</v>
      </c>
      <c r="DT102" s="297">
        <v>9000</v>
      </c>
      <c r="DU102" s="183"/>
      <c r="DV102" s="282">
        <v>8.9999999999999993E-3</v>
      </c>
      <c r="DW102" s="297">
        <v>9500</v>
      </c>
      <c r="DX102" s="170"/>
      <c r="DY102" s="294">
        <v>6.7999999999999996E-3</v>
      </c>
      <c r="DZ102" s="298">
        <v>5000</v>
      </c>
      <c r="EA102" s="183"/>
      <c r="EB102" s="299">
        <v>6.7999999999999996E-3</v>
      </c>
      <c r="EC102" s="298">
        <v>5000</v>
      </c>
      <c r="ED102" s="183"/>
      <c r="EE102" s="299">
        <v>6.0000000000000001E-3</v>
      </c>
      <c r="EF102" s="298">
        <v>4750</v>
      </c>
      <c r="EG102" s="283"/>
      <c r="EH102" s="286">
        <v>7.4999999999999997E-3</v>
      </c>
      <c r="EI102" s="169">
        <v>9000</v>
      </c>
      <c r="EJ102" s="183"/>
      <c r="EK102" s="281">
        <v>7.0000000000000001E-3</v>
      </c>
      <c r="EL102" s="169">
        <v>9000</v>
      </c>
      <c r="EM102" s="183"/>
      <c r="EN102" s="282">
        <v>8.0000000000000002E-3</v>
      </c>
      <c r="EO102" s="169">
        <v>10000</v>
      </c>
      <c r="EP102" s="283"/>
      <c r="EQ102" s="277">
        <v>9.4000000000000004E-3</v>
      </c>
      <c r="ER102" s="169">
        <v>5500</v>
      </c>
      <c r="ES102" s="183"/>
      <c r="ET102" s="278">
        <v>8.0000000000000002E-3</v>
      </c>
      <c r="EU102" s="279">
        <v>4700</v>
      </c>
      <c r="EV102" s="183"/>
      <c r="EW102" s="280">
        <v>1.37E-2</v>
      </c>
      <c r="EX102" s="169">
        <v>8000</v>
      </c>
      <c r="EY102" s="170"/>
      <c r="EZ102" s="286">
        <v>8.0000000000000002E-3</v>
      </c>
      <c r="FA102" s="169">
        <v>14000</v>
      </c>
      <c r="FB102" s="183"/>
      <c r="FC102" s="281">
        <v>6.4000000000000003E-3</v>
      </c>
      <c r="FD102" s="169">
        <v>12000</v>
      </c>
      <c r="FE102" s="183"/>
      <c r="FF102" s="282">
        <v>8.0000000000000002E-3</v>
      </c>
      <c r="FG102" s="169">
        <v>14000</v>
      </c>
      <c r="FH102" s="170"/>
    </row>
    <row r="103" spans="2:164" ht="32.25" customHeight="1" thickBot="1" x14ac:dyDescent="0.3">
      <c r="B103" s="300" t="s">
        <v>178</v>
      </c>
      <c r="C103" s="301">
        <v>8.9999999999999993E-3</v>
      </c>
      <c r="D103" s="157"/>
      <c r="E103" s="302">
        <v>129000</v>
      </c>
      <c r="F103" s="303">
        <v>8.6999999999999994E-3</v>
      </c>
      <c r="G103" s="157"/>
      <c r="H103" s="302">
        <v>122550</v>
      </c>
      <c r="I103" s="304">
        <v>9.9000000000000008E-3</v>
      </c>
      <c r="J103" s="157"/>
      <c r="K103" s="158">
        <v>135000</v>
      </c>
      <c r="L103" s="301">
        <v>7.0000000000000001E-3</v>
      </c>
      <c r="M103" s="157"/>
      <c r="N103" s="302">
        <v>90000</v>
      </c>
      <c r="O103" s="305">
        <v>6.0000000000000001E-3</v>
      </c>
      <c r="P103" s="157"/>
      <c r="Q103" s="302">
        <v>90000</v>
      </c>
      <c r="R103" s="306">
        <v>6.4999999999999997E-3</v>
      </c>
      <c r="S103" s="157"/>
      <c r="T103" s="189">
        <v>90000</v>
      </c>
      <c r="U103" s="301">
        <v>7.4000000000000003E-3</v>
      </c>
      <c r="V103" s="157"/>
      <c r="W103" s="302">
        <v>111000</v>
      </c>
      <c r="X103" s="305">
        <v>6.7999999999999996E-3</v>
      </c>
      <c r="Y103" s="157"/>
      <c r="Z103" s="302">
        <v>102000</v>
      </c>
      <c r="AA103" s="306">
        <v>1.0200000000000001E-2</v>
      </c>
      <c r="AB103" s="157"/>
      <c r="AC103" s="189">
        <v>153000</v>
      </c>
      <c r="AD103" s="301">
        <v>5.1000000000000004E-3</v>
      </c>
      <c r="AE103" s="157"/>
      <c r="AF103" s="302">
        <v>65000</v>
      </c>
      <c r="AG103" s="305">
        <v>4.5999999999999999E-3</v>
      </c>
      <c r="AH103" s="157"/>
      <c r="AI103" s="302">
        <v>60000</v>
      </c>
      <c r="AJ103" s="306">
        <v>9.4999999999999998E-3</v>
      </c>
      <c r="AK103" s="157"/>
      <c r="AL103" s="189">
        <v>95000</v>
      </c>
      <c r="AM103" s="301">
        <v>7.4999999999999997E-3</v>
      </c>
      <c r="AN103" s="157"/>
      <c r="AO103" s="307">
        <v>68000</v>
      </c>
      <c r="AP103" s="305">
        <v>6.7999999999999996E-3</v>
      </c>
      <c r="AQ103" s="157"/>
      <c r="AR103" s="307">
        <v>65000</v>
      </c>
      <c r="AS103" s="306">
        <v>8.5000000000000006E-3</v>
      </c>
      <c r="AT103" s="157"/>
      <c r="AU103" s="192">
        <v>80000</v>
      </c>
      <c r="AV103" s="171">
        <v>7.0000000000000001E-3</v>
      </c>
      <c r="AW103" s="157"/>
      <c r="AX103" s="302">
        <v>170000</v>
      </c>
      <c r="AY103" s="305">
        <v>5.4999999999999997E-3</v>
      </c>
      <c r="AZ103" s="157"/>
      <c r="BA103" s="302">
        <v>133500</v>
      </c>
      <c r="BB103" s="306">
        <v>9.4999999999999998E-3</v>
      </c>
      <c r="BC103" s="157"/>
      <c r="BD103" s="189">
        <v>230000</v>
      </c>
      <c r="BE103" s="161">
        <v>5.8900000000000003E-3</v>
      </c>
      <c r="BF103" s="157"/>
      <c r="BG103" s="302">
        <v>60000</v>
      </c>
      <c r="BH103" s="308">
        <v>5.5799999999999999E-3</v>
      </c>
      <c r="BI103" s="157"/>
      <c r="BJ103" s="302">
        <v>55000</v>
      </c>
      <c r="BK103" s="309">
        <v>1.311E-2</v>
      </c>
      <c r="BL103" s="157"/>
      <c r="BM103" s="189">
        <v>140000</v>
      </c>
      <c r="BN103" s="301">
        <v>2.8999999999999998E-3</v>
      </c>
      <c r="BO103" s="157"/>
      <c r="BP103" s="302">
        <v>97500</v>
      </c>
      <c r="BQ103" s="305">
        <v>2.7000000000000001E-3</v>
      </c>
      <c r="BR103" s="157"/>
      <c r="BS103" s="302">
        <v>75000</v>
      </c>
      <c r="BT103" s="306">
        <v>8.6250000000000007E-3</v>
      </c>
      <c r="BU103" s="157"/>
      <c r="BV103" s="189">
        <v>150000</v>
      </c>
      <c r="BW103" s="310">
        <v>7.4999999999999997E-3</v>
      </c>
      <c r="BX103" s="311"/>
      <c r="BY103" s="312">
        <v>89900</v>
      </c>
      <c r="BZ103" s="313">
        <v>7.0000000000000001E-3</v>
      </c>
      <c r="CA103" s="311"/>
      <c r="CB103" s="312">
        <v>89900</v>
      </c>
      <c r="CC103" s="314">
        <v>7.4000000000000003E-3</v>
      </c>
      <c r="CD103" s="311"/>
      <c r="CE103" s="315">
        <v>89900</v>
      </c>
      <c r="CF103" s="316">
        <v>5.0000000000000001E-3</v>
      </c>
      <c r="CG103" s="157"/>
      <c r="CH103" s="302">
        <v>55000</v>
      </c>
      <c r="CI103" s="305">
        <v>4.7999999999999996E-3</v>
      </c>
      <c r="CJ103" s="157"/>
      <c r="CK103" s="302">
        <v>50000</v>
      </c>
      <c r="CL103" s="306">
        <v>8.9999999999999993E-3</v>
      </c>
      <c r="CM103" s="157"/>
      <c r="CN103" s="158">
        <v>115000</v>
      </c>
      <c r="CO103" s="317">
        <v>6.8250000000000003E-3</v>
      </c>
      <c r="CP103" s="157"/>
      <c r="CQ103" s="318">
        <v>102375</v>
      </c>
      <c r="CR103" s="305">
        <v>6.6150000000000002E-3</v>
      </c>
      <c r="CS103" s="157"/>
      <c r="CT103" s="307">
        <v>99225</v>
      </c>
      <c r="CU103" s="306">
        <v>1.0500000000000001E-2</v>
      </c>
      <c r="CV103" s="157"/>
      <c r="CW103" s="188">
        <v>157500</v>
      </c>
      <c r="CX103" s="319">
        <v>5.2500000000000003E-3</v>
      </c>
      <c r="CY103" s="157"/>
      <c r="CZ103" s="302">
        <v>99000</v>
      </c>
      <c r="DA103" s="305">
        <v>4.4999999999999997E-3</v>
      </c>
      <c r="DB103" s="157"/>
      <c r="DC103" s="302">
        <v>67500</v>
      </c>
      <c r="DD103" s="309">
        <v>5.2500000000000003E-3</v>
      </c>
      <c r="DE103" s="157"/>
      <c r="DF103" s="158">
        <v>67500</v>
      </c>
      <c r="DG103" s="316">
        <v>4.8999999999999998E-3</v>
      </c>
      <c r="DH103" s="157"/>
      <c r="DI103" s="302">
        <v>73500</v>
      </c>
      <c r="DJ103" s="305">
        <v>4.7999999999999996E-3</v>
      </c>
      <c r="DK103" s="157"/>
      <c r="DL103" s="302">
        <v>73500</v>
      </c>
      <c r="DM103" s="306">
        <v>1.32E-2</v>
      </c>
      <c r="DN103" s="157"/>
      <c r="DO103" s="158">
        <v>198000</v>
      </c>
      <c r="DP103" s="316">
        <v>6.7000000000000002E-3</v>
      </c>
      <c r="DQ103" s="157"/>
      <c r="DR103" s="318">
        <v>95000</v>
      </c>
      <c r="DS103" s="305">
        <v>6.4999999999999997E-3</v>
      </c>
      <c r="DT103" s="157"/>
      <c r="DU103" s="318">
        <v>90000</v>
      </c>
      <c r="DV103" s="306">
        <v>8.5000000000000006E-3</v>
      </c>
      <c r="DW103" s="157"/>
      <c r="DX103" s="320">
        <v>95000</v>
      </c>
      <c r="DY103" s="316">
        <v>6.1999999999999998E-3</v>
      </c>
      <c r="DZ103" s="157"/>
      <c r="EA103" s="321">
        <v>93000</v>
      </c>
      <c r="EB103" s="322">
        <v>6.1999999999999998E-3</v>
      </c>
      <c r="EC103" s="157"/>
      <c r="ED103" s="321">
        <v>93000</v>
      </c>
      <c r="EE103" s="322">
        <v>5.4000000000000003E-3</v>
      </c>
      <c r="EF103" s="157"/>
      <c r="EG103" s="323">
        <v>81000</v>
      </c>
      <c r="EH103" s="161">
        <v>6.7499999999999999E-3</v>
      </c>
      <c r="EI103" s="157"/>
      <c r="EJ103" s="302">
        <v>80000</v>
      </c>
      <c r="EK103" s="305">
        <v>6.0000000000000001E-3</v>
      </c>
      <c r="EL103" s="157"/>
      <c r="EM103" s="302">
        <v>70000</v>
      </c>
      <c r="EN103" s="306">
        <v>7.0000000000000001E-3</v>
      </c>
      <c r="EO103" s="157"/>
      <c r="EP103" s="189">
        <v>80000</v>
      </c>
      <c r="EQ103" s="301">
        <v>7.9000000000000008E-3</v>
      </c>
      <c r="ER103" s="157"/>
      <c r="ES103" s="302">
        <v>103500</v>
      </c>
      <c r="ET103" s="303">
        <v>6.7999999999999996E-3</v>
      </c>
      <c r="EU103" s="157"/>
      <c r="EV103" s="302">
        <v>87000</v>
      </c>
      <c r="EW103" s="304">
        <v>1.17E-2</v>
      </c>
      <c r="EX103" s="157"/>
      <c r="EY103" s="158">
        <v>160500</v>
      </c>
      <c r="EZ103" s="161">
        <v>6.2500000000000003E-3</v>
      </c>
      <c r="FA103" s="157"/>
      <c r="FB103" s="302">
        <v>93750</v>
      </c>
      <c r="FC103" s="305">
        <v>5.0000000000000001E-3</v>
      </c>
      <c r="FD103" s="157"/>
      <c r="FE103" s="302">
        <v>75000</v>
      </c>
      <c r="FF103" s="309">
        <v>6.2500000000000003E-3</v>
      </c>
      <c r="FG103" s="157"/>
      <c r="FH103" s="158">
        <v>93750</v>
      </c>
    </row>
    <row r="104" spans="2:164" ht="19.5" customHeight="1" x14ac:dyDescent="0.25"/>
    <row r="105" spans="2:164" ht="19.5" customHeight="1" x14ac:dyDescent="0.25">
      <c r="B105" s="501" t="s">
        <v>417</v>
      </c>
    </row>
    <row r="106" spans="2:164" ht="19.5" customHeight="1" thickBot="1" x14ac:dyDescent="0.3"/>
    <row r="107" spans="2:164" ht="32.25" customHeight="1" thickBot="1" x14ac:dyDescent="0.3">
      <c r="B107" s="544" t="s">
        <v>222</v>
      </c>
      <c r="C107" s="545"/>
      <c r="D107" s="545"/>
      <c r="E107" s="545"/>
      <c r="F107" s="545"/>
      <c r="G107" s="545"/>
      <c r="H107" s="551"/>
      <c r="L107" s="399"/>
      <c r="M107" s="399"/>
      <c r="N107" s="399"/>
      <c r="O107" s="399"/>
      <c r="P107" s="399"/>
      <c r="Q107" s="399"/>
      <c r="R107" s="399"/>
    </row>
    <row r="108" spans="2:164" ht="32.25" customHeight="1" thickBot="1" x14ac:dyDescent="0.3">
      <c r="B108" s="144" t="s">
        <v>224</v>
      </c>
    </row>
    <row r="109" spans="2:164" ht="32.25" customHeight="1" thickBot="1" x14ac:dyDescent="0.3">
      <c r="B109" s="576"/>
      <c r="C109" s="578" t="s">
        <v>223</v>
      </c>
      <c r="D109" s="579"/>
      <c r="E109" s="579"/>
      <c r="F109" s="579"/>
      <c r="G109" s="579"/>
      <c r="H109" s="579"/>
      <c r="I109" s="579"/>
      <c r="J109" s="579"/>
      <c r="K109" s="580"/>
      <c r="L109" s="553" t="s">
        <v>200</v>
      </c>
      <c r="M109" s="553"/>
      <c r="N109" s="553"/>
      <c r="O109" s="553"/>
      <c r="P109" s="553"/>
      <c r="Q109" s="553"/>
      <c r="R109" s="553"/>
      <c r="S109" s="553"/>
      <c r="T109" s="554"/>
      <c r="U109" s="553" t="s">
        <v>201</v>
      </c>
      <c r="V109" s="553"/>
      <c r="W109" s="553"/>
      <c r="X109" s="553"/>
      <c r="Y109" s="553"/>
      <c r="Z109" s="553"/>
      <c r="AA109" s="553"/>
      <c r="AB109" s="553"/>
      <c r="AC109" s="554"/>
      <c r="AD109" s="552" t="s">
        <v>202</v>
      </c>
      <c r="AE109" s="553"/>
      <c r="AF109" s="553"/>
      <c r="AG109" s="553"/>
      <c r="AH109" s="553"/>
      <c r="AI109" s="553"/>
      <c r="AJ109" s="553"/>
      <c r="AK109" s="553"/>
      <c r="AL109" s="554"/>
      <c r="AM109" s="552" t="s">
        <v>204</v>
      </c>
      <c r="AN109" s="553"/>
      <c r="AO109" s="553"/>
      <c r="AP109" s="553"/>
      <c r="AQ109" s="553"/>
      <c r="AR109" s="553"/>
      <c r="AS109" s="553"/>
      <c r="AT109" s="553"/>
      <c r="AU109" s="554"/>
      <c r="AV109" s="552" t="s">
        <v>34</v>
      </c>
      <c r="AW109" s="553"/>
      <c r="AX109" s="553"/>
      <c r="AY109" s="553"/>
      <c r="AZ109" s="553"/>
      <c r="BA109" s="553"/>
      <c r="BB109" s="553"/>
      <c r="BC109" s="553"/>
      <c r="BD109" s="554"/>
      <c r="BE109" s="552" t="s">
        <v>205</v>
      </c>
      <c r="BF109" s="553"/>
      <c r="BG109" s="553"/>
      <c r="BH109" s="553"/>
      <c r="BI109" s="553"/>
      <c r="BJ109" s="553"/>
      <c r="BK109" s="553"/>
      <c r="BL109" s="553"/>
      <c r="BM109" s="554"/>
      <c r="BN109" s="552" t="s">
        <v>40</v>
      </c>
      <c r="BO109" s="553"/>
      <c r="BP109" s="553"/>
      <c r="BQ109" s="553"/>
      <c r="BR109" s="553"/>
      <c r="BS109" s="553"/>
      <c r="BT109" s="553"/>
      <c r="BU109" s="553"/>
      <c r="BV109" s="554"/>
      <c r="BW109" s="552" t="s">
        <v>206</v>
      </c>
      <c r="BX109" s="553"/>
      <c r="BY109" s="553"/>
      <c r="BZ109" s="553"/>
      <c r="CA109" s="553"/>
      <c r="CB109" s="553"/>
      <c r="CC109" s="553"/>
      <c r="CD109" s="553"/>
      <c r="CE109" s="554"/>
      <c r="CF109" s="552" t="s">
        <v>207</v>
      </c>
      <c r="CG109" s="553"/>
      <c r="CH109" s="553"/>
      <c r="CI109" s="553"/>
      <c r="CJ109" s="553"/>
      <c r="CK109" s="553"/>
      <c r="CL109" s="553"/>
      <c r="CM109" s="553"/>
      <c r="CN109" s="554"/>
      <c r="CO109" s="552" t="s">
        <v>208</v>
      </c>
      <c r="CP109" s="553"/>
      <c r="CQ109" s="553"/>
      <c r="CR109" s="553"/>
      <c r="CS109" s="553"/>
      <c r="CT109" s="553"/>
      <c r="CU109" s="553"/>
      <c r="CV109" s="553"/>
      <c r="CW109" s="554"/>
      <c r="CX109" s="552" t="s">
        <v>46</v>
      </c>
      <c r="CY109" s="553"/>
      <c r="CZ109" s="553"/>
      <c r="DA109" s="553"/>
      <c r="DB109" s="553"/>
      <c r="DC109" s="553"/>
      <c r="DD109" s="553"/>
      <c r="DE109" s="553"/>
      <c r="DF109" s="554"/>
      <c r="DG109" s="552" t="s">
        <v>209</v>
      </c>
      <c r="DH109" s="553"/>
      <c r="DI109" s="553"/>
      <c r="DJ109" s="553"/>
      <c r="DK109" s="553"/>
      <c r="DL109" s="553"/>
      <c r="DM109" s="553"/>
      <c r="DN109" s="553"/>
      <c r="DO109" s="554"/>
      <c r="DP109" s="552" t="s">
        <v>147</v>
      </c>
      <c r="DQ109" s="553"/>
      <c r="DR109" s="553"/>
      <c r="DS109" s="553"/>
      <c r="DT109" s="553"/>
      <c r="DU109" s="553"/>
      <c r="DV109" s="553"/>
      <c r="DW109" s="553"/>
      <c r="DX109" s="554"/>
      <c r="DY109" s="552" t="s">
        <v>55</v>
      </c>
      <c r="DZ109" s="553"/>
      <c r="EA109" s="553"/>
      <c r="EB109" s="553"/>
      <c r="EC109" s="553"/>
      <c r="ED109" s="553"/>
      <c r="EE109" s="553"/>
      <c r="EF109" s="553"/>
      <c r="EG109" s="554"/>
      <c r="EH109" s="552" t="s">
        <v>211</v>
      </c>
      <c r="EI109" s="553"/>
      <c r="EJ109" s="553"/>
      <c r="EK109" s="553"/>
      <c r="EL109" s="553"/>
      <c r="EM109" s="553"/>
      <c r="EN109" s="553"/>
      <c r="EO109" s="553"/>
      <c r="EP109" s="554"/>
    </row>
    <row r="110" spans="2:164" ht="32.25" customHeight="1" thickBot="1" x14ac:dyDescent="0.3">
      <c r="B110" s="577"/>
      <c r="C110" s="581" t="s">
        <v>212</v>
      </c>
      <c r="D110" s="582"/>
      <c r="E110" s="583"/>
      <c r="F110" s="581" t="s">
        <v>213</v>
      </c>
      <c r="G110" s="582"/>
      <c r="H110" s="583"/>
      <c r="I110" s="581" t="s">
        <v>214</v>
      </c>
      <c r="J110" s="582"/>
      <c r="K110" s="583"/>
      <c r="L110" s="584" t="s">
        <v>212</v>
      </c>
      <c r="M110" s="574"/>
      <c r="N110" s="575"/>
      <c r="O110" s="573" t="s">
        <v>213</v>
      </c>
      <c r="P110" s="574"/>
      <c r="Q110" s="575"/>
      <c r="R110" s="573" t="s">
        <v>214</v>
      </c>
      <c r="S110" s="574"/>
      <c r="T110" s="575"/>
      <c r="U110" s="584" t="s">
        <v>212</v>
      </c>
      <c r="V110" s="574"/>
      <c r="W110" s="575"/>
      <c r="X110" s="573" t="s">
        <v>213</v>
      </c>
      <c r="Y110" s="574"/>
      <c r="Z110" s="575"/>
      <c r="AA110" s="573" t="s">
        <v>214</v>
      </c>
      <c r="AB110" s="574"/>
      <c r="AC110" s="575"/>
      <c r="AD110" s="573" t="s">
        <v>212</v>
      </c>
      <c r="AE110" s="574"/>
      <c r="AF110" s="575"/>
      <c r="AG110" s="573" t="s">
        <v>213</v>
      </c>
      <c r="AH110" s="574"/>
      <c r="AI110" s="575"/>
      <c r="AJ110" s="573" t="s">
        <v>214</v>
      </c>
      <c r="AK110" s="574"/>
      <c r="AL110" s="575"/>
      <c r="AM110" s="573" t="s">
        <v>212</v>
      </c>
      <c r="AN110" s="574"/>
      <c r="AO110" s="575"/>
      <c r="AP110" s="573" t="s">
        <v>213</v>
      </c>
      <c r="AQ110" s="574"/>
      <c r="AR110" s="575"/>
      <c r="AS110" s="573" t="s">
        <v>214</v>
      </c>
      <c r="AT110" s="574"/>
      <c r="AU110" s="575"/>
      <c r="AV110" s="573" t="s">
        <v>212</v>
      </c>
      <c r="AW110" s="574"/>
      <c r="AX110" s="575"/>
      <c r="AY110" s="573" t="s">
        <v>213</v>
      </c>
      <c r="AZ110" s="574"/>
      <c r="BA110" s="575"/>
      <c r="BB110" s="573" t="s">
        <v>214</v>
      </c>
      <c r="BC110" s="574"/>
      <c r="BD110" s="575"/>
      <c r="BE110" s="573" t="s">
        <v>212</v>
      </c>
      <c r="BF110" s="574"/>
      <c r="BG110" s="575"/>
      <c r="BH110" s="573" t="s">
        <v>213</v>
      </c>
      <c r="BI110" s="574"/>
      <c r="BJ110" s="575"/>
      <c r="BK110" s="573" t="s">
        <v>214</v>
      </c>
      <c r="BL110" s="574"/>
      <c r="BM110" s="575"/>
      <c r="BN110" s="573" t="s">
        <v>212</v>
      </c>
      <c r="BO110" s="574"/>
      <c r="BP110" s="575"/>
      <c r="BQ110" s="573" t="s">
        <v>213</v>
      </c>
      <c r="BR110" s="574"/>
      <c r="BS110" s="575"/>
      <c r="BT110" s="573" t="s">
        <v>214</v>
      </c>
      <c r="BU110" s="574"/>
      <c r="BV110" s="575"/>
      <c r="BW110" s="573" t="s">
        <v>212</v>
      </c>
      <c r="BX110" s="574"/>
      <c r="BY110" s="575"/>
      <c r="BZ110" s="573" t="s">
        <v>213</v>
      </c>
      <c r="CA110" s="574"/>
      <c r="CB110" s="575"/>
      <c r="CC110" s="573" t="s">
        <v>214</v>
      </c>
      <c r="CD110" s="574"/>
      <c r="CE110" s="575"/>
      <c r="CF110" s="573" t="s">
        <v>212</v>
      </c>
      <c r="CG110" s="574"/>
      <c r="CH110" s="575"/>
      <c r="CI110" s="573" t="s">
        <v>213</v>
      </c>
      <c r="CJ110" s="574"/>
      <c r="CK110" s="575"/>
      <c r="CL110" s="573" t="s">
        <v>214</v>
      </c>
      <c r="CM110" s="574"/>
      <c r="CN110" s="575"/>
      <c r="CO110" s="573" t="s">
        <v>212</v>
      </c>
      <c r="CP110" s="574"/>
      <c r="CQ110" s="575"/>
      <c r="CR110" s="573" t="s">
        <v>213</v>
      </c>
      <c r="CS110" s="574"/>
      <c r="CT110" s="575"/>
      <c r="CU110" s="573" t="s">
        <v>214</v>
      </c>
      <c r="CV110" s="574"/>
      <c r="CW110" s="575"/>
      <c r="CX110" s="573" t="s">
        <v>212</v>
      </c>
      <c r="CY110" s="574"/>
      <c r="CZ110" s="575"/>
      <c r="DA110" s="573" t="s">
        <v>213</v>
      </c>
      <c r="DB110" s="574"/>
      <c r="DC110" s="575"/>
      <c r="DD110" s="573" t="s">
        <v>214</v>
      </c>
      <c r="DE110" s="574"/>
      <c r="DF110" s="575"/>
      <c r="DG110" s="573" t="s">
        <v>212</v>
      </c>
      <c r="DH110" s="574"/>
      <c r="DI110" s="575"/>
      <c r="DJ110" s="573" t="s">
        <v>213</v>
      </c>
      <c r="DK110" s="574"/>
      <c r="DL110" s="575"/>
      <c r="DM110" s="573" t="s">
        <v>214</v>
      </c>
      <c r="DN110" s="574"/>
      <c r="DO110" s="575"/>
      <c r="DP110" s="585" t="s">
        <v>212</v>
      </c>
      <c r="DQ110" s="567"/>
      <c r="DR110" s="568"/>
      <c r="DS110" s="585" t="s">
        <v>213</v>
      </c>
      <c r="DT110" s="567"/>
      <c r="DU110" s="568"/>
      <c r="DV110" s="585" t="s">
        <v>214</v>
      </c>
      <c r="DW110" s="567"/>
      <c r="DX110" s="568"/>
      <c r="DY110" s="573" t="s">
        <v>212</v>
      </c>
      <c r="DZ110" s="574"/>
      <c r="EA110" s="575"/>
      <c r="EB110" s="573" t="s">
        <v>213</v>
      </c>
      <c r="EC110" s="574"/>
      <c r="ED110" s="575"/>
      <c r="EE110" s="573" t="s">
        <v>214</v>
      </c>
      <c r="EF110" s="574"/>
      <c r="EG110" s="575"/>
      <c r="EH110" s="573" t="s">
        <v>212</v>
      </c>
      <c r="EI110" s="574"/>
      <c r="EJ110" s="575"/>
      <c r="EK110" s="573" t="s">
        <v>213</v>
      </c>
      <c r="EL110" s="574"/>
      <c r="EM110" s="575"/>
      <c r="EN110" s="573" t="s">
        <v>214</v>
      </c>
      <c r="EO110" s="574"/>
      <c r="EP110" s="575"/>
    </row>
    <row r="111" spans="2:164" ht="32.25" customHeight="1" thickBot="1" x14ac:dyDescent="0.3">
      <c r="B111" s="324" t="s">
        <v>137</v>
      </c>
      <c r="C111" s="325" t="s">
        <v>215</v>
      </c>
      <c r="D111" s="326" t="s">
        <v>216</v>
      </c>
      <c r="E111" s="326" t="s">
        <v>217</v>
      </c>
      <c r="F111" s="327" t="s">
        <v>215</v>
      </c>
      <c r="G111" s="326" t="s">
        <v>216</v>
      </c>
      <c r="H111" s="326" t="s">
        <v>217</v>
      </c>
      <c r="I111" s="327" t="s">
        <v>218</v>
      </c>
      <c r="J111" s="326" t="s">
        <v>219</v>
      </c>
      <c r="K111" s="328" t="s">
        <v>220</v>
      </c>
      <c r="L111" s="270" t="s">
        <v>215</v>
      </c>
      <c r="M111" s="271" t="s">
        <v>216</v>
      </c>
      <c r="N111" s="271" t="s">
        <v>217</v>
      </c>
      <c r="O111" s="272" t="s">
        <v>215</v>
      </c>
      <c r="P111" s="271" t="s">
        <v>216</v>
      </c>
      <c r="Q111" s="271" t="s">
        <v>217</v>
      </c>
      <c r="R111" s="272" t="s">
        <v>218</v>
      </c>
      <c r="S111" s="271" t="s">
        <v>219</v>
      </c>
      <c r="T111" s="274" t="s">
        <v>220</v>
      </c>
      <c r="U111" s="270" t="s">
        <v>215</v>
      </c>
      <c r="V111" s="271" t="s">
        <v>216</v>
      </c>
      <c r="W111" s="271" t="s">
        <v>217</v>
      </c>
      <c r="X111" s="272" t="s">
        <v>215</v>
      </c>
      <c r="Y111" s="271" t="s">
        <v>216</v>
      </c>
      <c r="Z111" s="271" t="s">
        <v>217</v>
      </c>
      <c r="AA111" s="272" t="s">
        <v>218</v>
      </c>
      <c r="AB111" s="271" t="s">
        <v>219</v>
      </c>
      <c r="AC111" s="274" t="s">
        <v>220</v>
      </c>
      <c r="AD111" s="329" t="s">
        <v>215</v>
      </c>
      <c r="AE111" s="330" t="s">
        <v>216</v>
      </c>
      <c r="AF111" s="330" t="s">
        <v>217</v>
      </c>
      <c r="AG111" s="251" t="s">
        <v>215</v>
      </c>
      <c r="AH111" s="330" t="s">
        <v>216</v>
      </c>
      <c r="AI111" s="330" t="s">
        <v>217</v>
      </c>
      <c r="AJ111" s="251" t="s">
        <v>218</v>
      </c>
      <c r="AK111" s="330" t="s">
        <v>219</v>
      </c>
      <c r="AL111" s="331" t="s">
        <v>220</v>
      </c>
      <c r="AM111" s="270" t="s">
        <v>215</v>
      </c>
      <c r="AN111" s="271" t="s">
        <v>216</v>
      </c>
      <c r="AO111" s="271" t="s">
        <v>217</v>
      </c>
      <c r="AP111" s="272" t="s">
        <v>215</v>
      </c>
      <c r="AQ111" s="271" t="s">
        <v>216</v>
      </c>
      <c r="AR111" s="271" t="s">
        <v>217</v>
      </c>
      <c r="AS111" s="272" t="s">
        <v>218</v>
      </c>
      <c r="AT111" s="271" t="s">
        <v>219</v>
      </c>
      <c r="AU111" s="274" t="s">
        <v>220</v>
      </c>
      <c r="AV111" s="270" t="s">
        <v>215</v>
      </c>
      <c r="AW111" s="271" t="s">
        <v>216</v>
      </c>
      <c r="AX111" s="271" t="s">
        <v>217</v>
      </c>
      <c r="AY111" s="272" t="s">
        <v>215</v>
      </c>
      <c r="AZ111" s="271" t="s">
        <v>216</v>
      </c>
      <c r="BA111" s="271" t="s">
        <v>217</v>
      </c>
      <c r="BB111" s="272" t="s">
        <v>218</v>
      </c>
      <c r="BC111" s="271" t="s">
        <v>219</v>
      </c>
      <c r="BD111" s="274" t="s">
        <v>220</v>
      </c>
      <c r="BE111" s="270" t="s">
        <v>215</v>
      </c>
      <c r="BF111" s="271" t="s">
        <v>216</v>
      </c>
      <c r="BG111" s="271" t="s">
        <v>217</v>
      </c>
      <c r="BH111" s="272" t="s">
        <v>215</v>
      </c>
      <c r="BI111" s="271" t="s">
        <v>216</v>
      </c>
      <c r="BJ111" s="271" t="s">
        <v>217</v>
      </c>
      <c r="BK111" s="272" t="s">
        <v>218</v>
      </c>
      <c r="BL111" s="271" t="s">
        <v>219</v>
      </c>
      <c r="BM111" s="273" t="s">
        <v>220</v>
      </c>
      <c r="BN111" s="275" t="s">
        <v>215</v>
      </c>
      <c r="BO111" s="271" t="s">
        <v>216</v>
      </c>
      <c r="BP111" s="271" t="s">
        <v>217</v>
      </c>
      <c r="BQ111" s="272" t="s">
        <v>215</v>
      </c>
      <c r="BR111" s="271" t="s">
        <v>216</v>
      </c>
      <c r="BS111" s="271" t="s">
        <v>217</v>
      </c>
      <c r="BT111" s="272" t="s">
        <v>218</v>
      </c>
      <c r="BU111" s="271" t="s">
        <v>219</v>
      </c>
      <c r="BV111" s="274" t="s">
        <v>220</v>
      </c>
      <c r="BW111" s="270" t="s">
        <v>215</v>
      </c>
      <c r="BX111" s="271" t="s">
        <v>216</v>
      </c>
      <c r="BY111" s="271" t="s">
        <v>217</v>
      </c>
      <c r="BZ111" s="272" t="s">
        <v>215</v>
      </c>
      <c r="CA111" s="271" t="s">
        <v>216</v>
      </c>
      <c r="CB111" s="271" t="s">
        <v>217</v>
      </c>
      <c r="CC111" s="272" t="s">
        <v>218</v>
      </c>
      <c r="CD111" s="271" t="s">
        <v>219</v>
      </c>
      <c r="CE111" s="274" t="s">
        <v>220</v>
      </c>
      <c r="CF111" s="270" t="s">
        <v>215</v>
      </c>
      <c r="CG111" s="271" t="s">
        <v>216</v>
      </c>
      <c r="CH111" s="271" t="s">
        <v>217</v>
      </c>
      <c r="CI111" s="272" t="s">
        <v>215</v>
      </c>
      <c r="CJ111" s="271" t="s">
        <v>216</v>
      </c>
      <c r="CK111" s="271" t="s">
        <v>217</v>
      </c>
      <c r="CL111" s="272" t="s">
        <v>218</v>
      </c>
      <c r="CM111" s="271" t="s">
        <v>219</v>
      </c>
      <c r="CN111" s="273" t="s">
        <v>220</v>
      </c>
      <c r="CO111" s="275" t="s">
        <v>215</v>
      </c>
      <c r="CP111" s="271" t="s">
        <v>216</v>
      </c>
      <c r="CQ111" s="271" t="s">
        <v>217</v>
      </c>
      <c r="CR111" s="272" t="s">
        <v>215</v>
      </c>
      <c r="CS111" s="271" t="s">
        <v>216</v>
      </c>
      <c r="CT111" s="271" t="s">
        <v>217</v>
      </c>
      <c r="CU111" s="272" t="s">
        <v>218</v>
      </c>
      <c r="CV111" s="271" t="s">
        <v>219</v>
      </c>
      <c r="CW111" s="273" t="s">
        <v>220</v>
      </c>
      <c r="CX111" s="275" t="s">
        <v>215</v>
      </c>
      <c r="CY111" s="271" t="s">
        <v>216</v>
      </c>
      <c r="CZ111" s="271" t="s">
        <v>217</v>
      </c>
      <c r="DA111" s="272" t="s">
        <v>215</v>
      </c>
      <c r="DB111" s="271" t="s">
        <v>216</v>
      </c>
      <c r="DC111" s="271" t="s">
        <v>217</v>
      </c>
      <c r="DD111" s="272" t="s">
        <v>218</v>
      </c>
      <c r="DE111" s="271" t="s">
        <v>219</v>
      </c>
      <c r="DF111" s="273" t="s">
        <v>220</v>
      </c>
      <c r="DG111" s="275" t="s">
        <v>215</v>
      </c>
      <c r="DH111" s="271" t="s">
        <v>216</v>
      </c>
      <c r="DI111" s="271" t="s">
        <v>217</v>
      </c>
      <c r="DJ111" s="272" t="s">
        <v>215</v>
      </c>
      <c r="DK111" s="271" t="s">
        <v>216</v>
      </c>
      <c r="DL111" s="271" t="s">
        <v>217</v>
      </c>
      <c r="DM111" s="272" t="s">
        <v>218</v>
      </c>
      <c r="DN111" s="271" t="s">
        <v>219</v>
      </c>
      <c r="DO111" s="273" t="s">
        <v>220</v>
      </c>
      <c r="DP111" s="275" t="s">
        <v>215</v>
      </c>
      <c r="DQ111" s="271" t="s">
        <v>216</v>
      </c>
      <c r="DR111" s="271" t="s">
        <v>217</v>
      </c>
      <c r="DS111" s="272" t="s">
        <v>215</v>
      </c>
      <c r="DT111" s="271" t="s">
        <v>216</v>
      </c>
      <c r="DU111" s="271" t="s">
        <v>217</v>
      </c>
      <c r="DV111" s="272" t="s">
        <v>218</v>
      </c>
      <c r="DW111" s="271" t="s">
        <v>219</v>
      </c>
      <c r="DX111" s="274" t="s">
        <v>220</v>
      </c>
      <c r="DY111" s="270" t="s">
        <v>215</v>
      </c>
      <c r="DZ111" s="271" t="s">
        <v>216</v>
      </c>
      <c r="EA111" s="271" t="s">
        <v>217</v>
      </c>
      <c r="EB111" s="272" t="s">
        <v>215</v>
      </c>
      <c r="EC111" s="271" t="s">
        <v>216</v>
      </c>
      <c r="ED111" s="271" t="s">
        <v>217</v>
      </c>
      <c r="EE111" s="272" t="s">
        <v>218</v>
      </c>
      <c r="EF111" s="271" t="s">
        <v>219</v>
      </c>
      <c r="EG111" s="274" t="s">
        <v>220</v>
      </c>
      <c r="EH111" s="270" t="s">
        <v>215</v>
      </c>
      <c r="EI111" s="271" t="s">
        <v>216</v>
      </c>
      <c r="EJ111" s="271" t="s">
        <v>217</v>
      </c>
      <c r="EK111" s="272" t="s">
        <v>215</v>
      </c>
      <c r="EL111" s="271" t="s">
        <v>216</v>
      </c>
      <c r="EM111" s="271" t="s">
        <v>217</v>
      </c>
      <c r="EN111" s="272" t="s">
        <v>218</v>
      </c>
      <c r="EO111" s="271" t="s">
        <v>219</v>
      </c>
      <c r="EP111" s="273" t="s">
        <v>220</v>
      </c>
    </row>
    <row r="112" spans="2:164" ht="32.25" customHeight="1" x14ac:dyDescent="0.25">
      <c r="B112" s="254" t="s">
        <v>177</v>
      </c>
      <c r="C112" s="277">
        <v>8.0999999999999996E-3</v>
      </c>
      <c r="D112" s="169">
        <v>4850</v>
      </c>
      <c r="E112" s="183"/>
      <c r="F112" s="281">
        <v>7.1000000000000004E-3</v>
      </c>
      <c r="G112" s="169">
        <v>4850</v>
      </c>
      <c r="H112" s="183"/>
      <c r="I112" s="282">
        <v>1.5100000000000001E-2</v>
      </c>
      <c r="J112" s="169">
        <v>11325</v>
      </c>
      <c r="K112" s="283"/>
      <c r="L112" s="277">
        <v>9.4999999999999998E-3</v>
      </c>
      <c r="M112" s="169">
        <v>3197</v>
      </c>
      <c r="N112" s="183"/>
      <c r="O112" s="278">
        <v>8.9999999999999993E-3</v>
      </c>
      <c r="P112" s="279">
        <v>3197</v>
      </c>
      <c r="Q112" s="183"/>
      <c r="R112" s="280">
        <v>1.0699999999999999E-2</v>
      </c>
      <c r="S112" s="169">
        <v>2470</v>
      </c>
      <c r="T112" s="170"/>
      <c r="U112" s="277">
        <v>8.0000000000000002E-3</v>
      </c>
      <c r="V112" s="169">
        <v>3000</v>
      </c>
      <c r="W112" s="183"/>
      <c r="X112" s="281">
        <v>7.0000000000000001E-3</v>
      </c>
      <c r="Y112" s="169">
        <v>3000</v>
      </c>
      <c r="Z112" s="183"/>
      <c r="AA112" s="282">
        <v>7.0000000000000001E-3</v>
      </c>
      <c r="AB112" s="169">
        <v>3000</v>
      </c>
      <c r="AC112" s="170"/>
      <c r="AD112" s="332">
        <v>6.1000000000000004E-3</v>
      </c>
      <c r="AE112" s="169">
        <v>3050</v>
      </c>
      <c r="AF112" s="183"/>
      <c r="AG112" s="278">
        <v>5.4999999999999997E-3</v>
      </c>
      <c r="AH112" s="279">
        <v>2750</v>
      </c>
      <c r="AI112" s="183"/>
      <c r="AJ112" s="280">
        <v>1.14E-2</v>
      </c>
      <c r="AK112" s="169">
        <v>5700</v>
      </c>
      <c r="AL112" s="283"/>
      <c r="AM112" s="285">
        <v>8.0000000000000002E-3</v>
      </c>
      <c r="AN112" s="169">
        <v>3200</v>
      </c>
      <c r="AO112" s="183"/>
      <c r="AP112" s="281">
        <v>6.4999999999999997E-3</v>
      </c>
      <c r="AQ112" s="169">
        <v>2600</v>
      </c>
      <c r="AR112" s="183"/>
      <c r="AS112" s="282">
        <v>1.0500000000000001E-2</v>
      </c>
      <c r="AT112" s="169">
        <v>4300</v>
      </c>
      <c r="AU112" s="283"/>
      <c r="AV112" s="286">
        <v>6.5100000000000002E-3</v>
      </c>
      <c r="AW112" s="169">
        <v>975</v>
      </c>
      <c r="AX112" s="183"/>
      <c r="AY112" s="182">
        <v>6.1999999999999998E-3</v>
      </c>
      <c r="AZ112" s="169">
        <v>930</v>
      </c>
      <c r="BA112" s="183"/>
      <c r="BB112" s="287">
        <v>1.4489999999999999E-2</v>
      </c>
      <c r="BC112" s="169">
        <v>2200</v>
      </c>
      <c r="BD112" s="283"/>
      <c r="BE112" s="277">
        <v>5.4000000000000003E-3</v>
      </c>
      <c r="BF112" s="169">
        <v>10000</v>
      </c>
      <c r="BG112" s="183"/>
      <c r="BH112" s="281">
        <v>4.7999999999999996E-3</v>
      </c>
      <c r="BI112" s="169">
        <v>10000</v>
      </c>
      <c r="BJ112" s="183"/>
      <c r="BK112" s="282">
        <v>8.0999999999999996E-3</v>
      </c>
      <c r="BL112" s="169">
        <v>15000</v>
      </c>
      <c r="BM112" s="170"/>
      <c r="BN112" s="333">
        <v>9.1000000000000004E-3</v>
      </c>
      <c r="BO112" s="289">
        <v>5625</v>
      </c>
      <c r="BP112" s="290"/>
      <c r="BQ112" s="291">
        <v>8.6E-3</v>
      </c>
      <c r="BR112" s="289">
        <v>5000</v>
      </c>
      <c r="BS112" s="290"/>
      <c r="BT112" s="292">
        <v>9.1000000000000004E-3</v>
      </c>
      <c r="BU112" s="289">
        <v>5625</v>
      </c>
      <c r="BV112" s="334"/>
      <c r="BW112" s="277">
        <v>6.1999999999999998E-3</v>
      </c>
      <c r="BX112" s="169">
        <v>0</v>
      </c>
      <c r="BY112" s="183"/>
      <c r="BZ112" s="281">
        <v>6.0000000000000001E-3</v>
      </c>
      <c r="CA112" s="169">
        <v>0</v>
      </c>
      <c r="CB112" s="183"/>
      <c r="CC112" s="282">
        <v>1.2E-2</v>
      </c>
      <c r="CD112" s="169">
        <v>0</v>
      </c>
      <c r="CE112" s="283"/>
      <c r="CF112" s="335">
        <v>5.7749999999999998E-3</v>
      </c>
      <c r="CG112" s="284">
        <v>4000</v>
      </c>
      <c r="CH112" s="183"/>
      <c r="CI112" s="281">
        <v>5.2500000000000003E-3</v>
      </c>
      <c r="CJ112" s="284">
        <v>4000</v>
      </c>
      <c r="CK112" s="183"/>
      <c r="CL112" s="282">
        <v>9.9749999999999995E-3</v>
      </c>
      <c r="CM112" s="284">
        <v>4000</v>
      </c>
      <c r="CN112" s="170"/>
      <c r="CO112" s="295">
        <v>6.2500000000000003E-3</v>
      </c>
      <c r="CP112" s="169">
        <v>1350</v>
      </c>
      <c r="CQ112" s="183"/>
      <c r="CR112" s="281">
        <v>5.4999999999999997E-3</v>
      </c>
      <c r="CS112" s="169">
        <v>1000</v>
      </c>
      <c r="CT112" s="183"/>
      <c r="CU112" s="287">
        <v>6.2500000000000003E-3</v>
      </c>
      <c r="CV112" s="169">
        <v>1000</v>
      </c>
      <c r="CW112" s="170"/>
      <c r="CX112" s="294">
        <v>6.4999999999999997E-3</v>
      </c>
      <c r="CY112" s="169">
        <v>650</v>
      </c>
      <c r="CZ112" s="183"/>
      <c r="DA112" s="281">
        <v>6.4000000000000003E-3</v>
      </c>
      <c r="DB112" s="169">
        <v>650</v>
      </c>
      <c r="DC112" s="183"/>
      <c r="DD112" s="282">
        <v>1.55E-2</v>
      </c>
      <c r="DE112" s="169">
        <v>1550</v>
      </c>
      <c r="DF112" s="170"/>
      <c r="DG112" s="294">
        <v>8.2000000000000007E-3</v>
      </c>
      <c r="DH112" s="297">
        <v>9500</v>
      </c>
      <c r="DI112" s="183"/>
      <c r="DJ112" s="281">
        <v>7.6E-3</v>
      </c>
      <c r="DK112" s="297">
        <v>9000</v>
      </c>
      <c r="DL112" s="183"/>
      <c r="DM112" s="282">
        <v>8.9999999999999993E-3</v>
      </c>
      <c r="DN112" s="297">
        <v>9500</v>
      </c>
      <c r="DO112" s="170"/>
      <c r="DP112" s="294">
        <v>6.7999999999999996E-3</v>
      </c>
      <c r="DQ112" s="298">
        <v>5000</v>
      </c>
      <c r="DR112" s="183"/>
      <c r="DS112" s="299">
        <v>6.7999999999999996E-3</v>
      </c>
      <c r="DT112" s="298">
        <v>5000</v>
      </c>
      <c r="DU112" s="183"/>
      <c r="DV112" s="299">
        <v>6.0000000000000001E-3</v>
      </c>
      <c r="DW112" s="298">
        <v>4750</v>
      </c>
      <c r="DX112" s="283"/>
      <c r="DY112" s="277">
        <v>8.6999999999999994E-3</v>
      </c>
      <c r="DZ112" s="169">
        <v>5500</v>
      </c>
      <c r="EA112" s="183"/>
      <c r="EB112" s="281">
        <v>7.3000000000000001E-3</v>
      </c>
      <c r="EC112" s="169">
        <v>4700</v>
      </c>
      <c r="ED112" s="183"/>
      <c r="EE112" s="282">
        <v>1.44E-2</v>
      </c>
      <c r="EF112" s="169">
        <v>8000</v>
      </c>
      <c r="EG112" s="283"/>
      <c r="EH112" s="286">
        <v>8.0000000000000002E-3</v>
      </c>
      <c r="EI112" s="169">
        <v>14000</v>
      </c>
      <c r="EJ112" s="183"/>
      <c r="EK112" s="281">
        <v>6.4000000000000003E-3</v>
      </c>
      <c r="EL112" s="169">
        <v>12000</v>
      </c>
      <c r="EM112" s="183"/>
      <c r="EN112" s="282">
        <v>8.0000000000000002E-3</v>
      </c>
      <c r="EO112" s="169">
        <v>14000</v>
      </c>
      <c r="EP112" s="170"/>
    </row>
    <row r="113" spans="2:146" ht="32.25" customHeight="1" thickBot="1" x14ac:dyDescent="0.3">
      <c r="B113" s="200" t="s">
        <v>178</v>
      </c>
      <c r="C113" s="301">
        <v>7.1999999999999998E-3</v>
      </c>
      <c r="D113" s="157"/>
      <c r="E113" s="302">
        <v>79000</v>
      </c>
      <c r="F113" s="305">
        <v>6.1999999999999998E-3</v>
      </c>
      <c r="G113" s="157"/>
      <c r="H113" s="302">
        <v>68200</v>
      </c>
      <c r="I113" s="306">
        <v>1.34E-2</v>
      </c>
      <c r="J113" s="157"/>
      <c r="K113" s="189">
        <v>118500</v>
      </c>
      <c r="L113" s="301">
        <v>8.9999999999999993E-3</v>
      </c>
      <c r="M113" s="157"/>
      <c r="N113" s="302">
        <v>129000</v>
      </c>
      <c r="O113" s="303">
        <v>8.6999999999999994E-3</v>
      </c>
      <c r="P113" s="157"/>
      <c r="Q113" s="302">
        <v>122550</v>
      </c>
      <c r="R113" s="304">
        <v>9.9000000000000008E-3</v>
      </c>
      <c r="S113" s="157"/>
      <c r="T113" s="158">
        <v>135000</v>
      </c>
      <c r="U113" s="301">
        <v>7.0000000000000001E-3</v>
      </c>
      <c r="V113" s="157"/>
      <c r="W113" s="302">
        <v>90000</v>
      </c>
      <c r="X113" s="305">
        <v>6.0000000000000001E-3</v>
      </c>
      <c r="Y113" s="157"/>
      <c r="Z113" s="302">
        <v>90000</v>
      </c>
      <c r="AA113" s="306">
        <v>6.4999999999999997E-3</v>
      </c>
      <c r="AB113" s="157"/>
      <c r="AC113" s="158">
        <v>90000</v>
      </c>
      <c r="AD113" s="336">
        <v>5.1000000000000004E-3</v>
      </c>
      <c r="AE113" s="183"/>
      <c r="AF113" s="302">
        <v>65000</v>
      </c>
      <c r="AG113" s="303">
        <v>4.5999999999999999E-3</v>
      </c>
      <c r="AH113" s="183"/>
      <c r="AI113" s="302">
        <v>60000</v>
      </c>
      <c r="AJ113" s="304">
        <v>9.4999999999999998E-3</v>
      </c>
      <c r="AK113" s="183"/>
      <c r="AL113" s="189">
        <v>95000</v>
      </c>
      <c r="AM113" s="171">
        <v>7.0000000000000001E-3</v>
      </c>
      <c r="AN113" s="157"/>
      <c r="AO113" s="302">
        <v>170000</v>
      </c>
      <c r="AP113" s="305">
        <v>5.4999999999999997E-3</v>
      </c>
      <c r="AQ113" s="157"/>
      <c r="AR113" s="302">
        <v>133500</v>
      </c>
      <c r="AS113" s="306">
        <v>9.4999999999999998E-3</v>
      </c>
      <c r="AT113" s="157"/>
      <c r="AU113" s="189">
        <v>230000</v>
      </c>
      <c r="AV113" s="161">
        <v>5.8900000000000003E-3</v>
      </c>
      <c r="AW113" s="157"/>
      <c r="AX113" s="302">
        <v>60000</v>
      </c>
      <c r="AY113" s="308">
        <v>5.5799999999999999E-3</v>
      </c>
      <c r="AZ113" s="157"/>
      <c r="BA113" s="302">
        <v>55000</v>
      </c>
      <c r="BB113" s="309">
        <v>1.311E-2</v>
      </c>
      <c r="BC113" s="157"/>
      <c r="BD113" s="189">
        <v>140000</v>
      </c>
      <c r="BE113" s="301">
        <v>2.8999999999999998E-3</v>
      </c>
      <c r="BF113" s="157"/>
      <c r="BG113" s="302">
        <v>97500</v>
      </c>
      <c r="BH113" s="305">
        <v>2.7000000000000001E-3</v>
      </c>
      <c r="BI113" s="157"/>
      <c r="BJ113" s="302">
        <v>75000</v>
      </c>
      <c r="BK113" s="306">
        <v>8.6250000000000007E-3</v>
      </c>
      <c r="BL113" s="157"/>
      <c r="BM113" s="158">
        <v>150000</v>
      </c>
      <c r="BN113" s="337">
        <v>7.6E-3</v>
      </c>
      <c r="BO113" s="311"/>
      <c r="BP113" s="312">
        <v>90000</v>
      </c>
      <c r="BQ113" s="313">
        <v>7.1000000000000004E-3</v>
      </c>
      <c r="BR113" s="311"/>
      <c r="BS113" s="312">
        <v>90000</v>
      </c>
      <c r="BT113" s="314">
        <v>7.4999999999999997E-3</v>
      </c>
      <c r="BU113" s="311"/>
      <c r="BV113" s="338">
        <v>90000</v>
      </c>
      <c r="BW113" s="301">
        <v>5.1999999999999998E-3</v>
      </c>
      <c r="BX113" s="157"/>
      <c r="BY113" s="302">
        <v>55000</v>
      </c>
      <c r="BZ113" s="305">
        <v>4.7999999999999996E-3</v>
      </c>
      <c r="CA113" s="157"/>
      <c r="CB113" s="302">
        <v>50000</v>
      </c>
      <c r="CC113" s="306">
        <v>1.0500000000000001E-2</v>
      </c>
      <c r="CD113" s="157"/>
      <c r="CE113" s="189">
        <v>122000</v>
      </c>
      <c r="CF113" s="339">
        <v>6.3E-3</v>
      </c>
      <c r="CG113" s="157"/>
      <c r="CH113" s="307">
        <v>94500</v>
      </c>
      <c r="CI113" s="305">
        <v>6.0899999999999999E-3</v>
      </c>
      <c r="CJ113" s="157"/>
      <c r="CK113" s="318">
        <v>91350</v>
      </c>
      <c r="CL113" s="306">
        <v>9.9749999999999995E-3</v>
      </c>
      <c r="CM113" s="157"/>
      <c r="CN113" s="188">
        <v>149625</v>
      </c>
      <c r="CO113" s="317">
        <v>5.2500000000000003E-3</v>
      </c>
      <c r="CP113" s="157"/>
      <c r="CQ113" s="302">
        <v>99000</v>
      </c>
      <c r="CR113" s="305">
        <v>4.4999999999999997E-3</v>
      </c>
      <c r="CS113" s="157"/>
      <c r="CT113" s="302">
        <v>67500</v>
      </c>
      <c r="CU113" s="309">
        <v>5.2500000000000003E-3</v>
      </c>
      <c r="CV113" s="157"/>
      <c r="CW113" s="158">
        <v>67500</v>
      </c>
      <c r="CX113" s="316">
        <v>5.1999999999999998E-3</v>
      </c>
      <c r="CY113" s="157"/>
      <c r="CZ113" s="302">
        <v>78000</v>
      </c>
      <c r="DA113" s="305">
        <v>5.1000000000000004E-3</v>
      </c>
      <c r="DB113" s="157"/>
      <c r="DC113" s="302">
        <v>78000</v>
      </c>
      <c r="DD113" s="306">
        <v>1.4200000000000001E-2</v>
      </c>
      <c r="DE113" s="157"/>
      <c r="DF113" s="158">
        <v>213000</v>
      </c>
      <c r="DG113" s="316">
        <v>6.7000000000000002E-3</v>
      </c>
      <c r="DH113" s="157"/>
      <c r="DI113" s="318">
        <v>95000</v>
      </c>
      <c r="DJ113" s="305">
        <v>6.4999999999999997E-3</v>
      </c>
      <c r="DK113" s="157"/>
      <c r="DL113" s="318">
        <v>90000</v>
      </c>
      <c r="DM113" s="306">
        <v>8.5000000000000006E-3</v>
      </c>
      <c r="DN113" s="157"/>
      <c r="DO113" s="320">
        <v>95000</v>
      </c>
      <c r="DP113" s="316">
        <v>6.1999999999999998E-3</v>
      </c>
      <c r="DQ113" s="157"/>
      <c r="DR113" s="321">
        <v>93000</v>
      </c>
      <c r="DS113" s="322">
        <v>6.1999999999999998E-3</v>
      </c>
      <c r="DT113" s="157"/>
      <c r="DU113" s="321">
        <v>93000</v>
      </c>
      <c r="DV113" s="322">
        <v>5.4000000000000003E-3</v>
      </c>
      <c r="DW113" s="157"/>
      <c r="DX113" s="323">
        <v>81000</v>
      </c>
      <c r="DY113" s="301">
        <v>7.4000000000000003E-3</v>
      </c>
      <c r="DZ113" s="157"/>
      <c r="EA113" s="302">
        <v>92250</v>
      </c>
      <c r="EB113" s="305">
        <v>6.3E-3</v>
      </c>
      <c r="EC113" s="157"/>
      <c r="ED113" s="302">
        <v>75750</v>
      </c>
      <c r="EE113" s="306">
        <v>1.23E-2</v>
      </c>
      <c r="EF113" s="157"/>
      <c r="EG113" s="189">
        <v>165750</v>
      </c>
      <c r="EH113" s="161">
        <v>6.2500000000000003E-3</v>
      </c>
      <c r="EI113" s="157"/>
      <c r="EJ113" s="302">
        <v>93750</v>
      </c>
      <c r="EK113" s="305">
        <v>5.0000000000000001E-3</v>
      </c>
      <c r="EL113" s="157"/>
      <c r="EM113" s="302">
        <v>75000</v>
      </c>
      <c r="EN113" s="309">
        <v>6.2500000000000003E-3</v>
      </c>
      <c r="EO113" s="157"/>
      <c r="EP113" s="158">
        <v>93750</v>
      </c>
    </row>
    <row r="114" spans="2:146" ht="19.5" customHeight="1" x14ac:dyDescent="0.25"/>
    <row r="115" spans="2:146" ht="19.5" customHeight="1" x14ac:dyDescent="0.25">
      <c r="B115" s="501" t="s">
        <v>417</v>
      </c>
      <c r="J115" s="144"/>
    </row>
    <row r="116" spans="2:146" ht="19.5" customHeight="1" thickBot="1" x14ac:dyDescent="0.3"/>
    <row r="117" spans="2:146" ht="32.25" customHeight="1" thickBot="1" x14ac:dyDescent="0.3">
      <c r="B117" s="544" t="s">
        <v>225</v>
      </c>
      <c r="C117" s="545"/>
      <c r="D117" s="545"/>
      <c r="E117" s="545"/>
      <c r="F117" s="545"/>
      <c r="G117" s="545"/>
      <c r="H117" s="545"/>
      <c r="I117" s="545"/>
      <c r="J117" s="545"/>
      <c r="K117" s="551"/>
    </row>
    <row r="118" spans="2:146" ht="32.25" customHeight="1" thickBot="1" x14ac:dyDescent="0.3">
      <c r="B118" s="144" t="s">
        <v>228</v>
      </c>
    </row>
    <row r="119" spans="2:146" ht="32.25" customHeight="1" thickBot="1" x14ac:dyDescent="0.3">
      <c r="B119" s="569"/>
      <c r="C119" s="552" t="s">
        <v>201</v>
      </c>
      <c r="D119" s="553"/>
      <c r="E119" s="553"/>
      <c r="F119" s="553"/>
      <c r="G119" s="553"/>
      <c r="H119" s="553"/>
      <c r="I119" s="553"/>
      <c r="J119" s="553"/>
      <c r="K119" s="554"/>
      <c r="L119" s="552" t="s">
        <v>26</v>
      </c>
      <c r="M119" s="553"/>
      <c r="N119" s="553"/>
      <c r="O119" s="553"/>
      <c r="P119" s="553"/>
      <c r="Q119" s="553"/>
      <c r="R119" s="553"/>
      <c r="S119" s="553"/>
      <c r="T119" s="554"/>
      <c r="U119" s="552" t="s">
        <v>226</v>
      </c>
      <c r="V119" s="553"/>
      <c r="W119" s="553"/>
      <c r="X119" s="553"/>
      <c r="Y119" s="553"/>
      <c r="Z119" s="553"/>
      <c r="AA119" s="553"/>
      <c r="AB119" s="553"/>
      <c r="AC119" s="554"/>
      <c r="AD119" s="552" t="s">
        <v>28</v>
      </c>
      <c r="AE119" s="553"/>
      <c r="AF119" s="553"/>
      <c r="AG119" s="553"/>
      <c r="AH119" s="553"/>
      <c r="AI119" s="553"/>
      <c r="AJ119" s="553"/>
      <c r="AK119" s="553"/>
      <c r="AL119" s="554"/>
      <c r="AM119" s="552" t="s">
        <v>206</v>
      </c>
      <c r="AN119" s="553"/>
      <c r="AO119" s="553"/>
      <c r="AP119" s="553"/>
      <c r="AQ119" s="553"/>
      <c r="AR119" s="553"/>
      <c r="AS119" s="553"/>
      <c r="AT119" s="553"/>
      <c r="AU119" s="554"/>
      <c r="AV119" s="552" t="s">
        <v>41</v>
      </c>
      <c r="AW119" s="553"/>
      <c r="AX119" s="553"/>
      <c r="AY119" s="553"/>
      <c r="AZ119" s="553"/>
      <c r="BA119" s="553"/>
      <c r="BB119" s="553"/>
      <c r="BC119" s="553"/>
      <c r="BD119" s="554"/>
      <c r="BE119" s="552" t="s">
        <v>207</v>
      </c>
      <c r="BF119" s="553"/>
      <c r="BG119" s="553"/>
      <c r="BH119" s="553"/>
      <c r="BI119" s="553"/>
      <c r="BJ119" s="553"/>
      <c r="BK119" s="553"/>
      <c r="BL119" s="553"/>
      <c r="BM119" s="554"/>
      <c r="BN119" s="552" t="s">
        <v>46</v>
      </c>
      <c r="BO119" s="553"/>
      <c r="BP119" s="553"/>
      <c r="BQ119" s="553"/>
      <c r="BR119" s="553"/>
      <c r="BS119" s="553"/>
      <c r="BT119" s="553"/>
      <c r="BU119" s="553"/>
      <c r="BV119" s="554"/>
      <c r="BW119" s="552" t="s">
        <v>227</v>
      </c>
      <c r="BX119" s="553"/>
      <c r="BY119" s="553"/>
      <c r="BZ119" s="553"/>
      <c r="CA119" s="553"/>
      <c r="CB119" s="553"/>
      <c r="CC119" s="553"/>
      <c r="CD119" s="553"/>
      <c r="CE119" s="554"/>
    </row>
    <row r="120" spans="2:146" ht="32.25" customHeight="1" thickBot="1" x14ac:dyDescent="0.3">
      <c r="B120" s="570"/>
      <c r="C120" s="586" t="s">
        <v>212</v>
      </c>
      <c r="D120" s="587"/>
      <c r="E120" s="588"/>
      <c r="F120" s="586" t="s">
        <v>213</v>
      </c>
      <c r="G120" s="587"/>
      <c r="H120" s="588"/>
      <c r="I120" s="586" t="s">
        <v>214</v>
      </c>
      <c r="J120" s="587"/>
      <c r="K120" s="588"/>
      <c r="L120" s="586" t="s">
        <v>212</v>
      </c>
      <c r="M120" s="587"/>
      <c r="N120" s="588"/>
      <c r="O120" s="586" t="s">
        <v>213</v>
      </c>
      <c r="P120" s="587"/>
      <c r="Q120" s="588"/>
      <c r="R120" s="586" t="s">
        <v>214</v>
      </c>
      <c r="S120" s="587"/>
      <c r="T120" s="588"/>
      <c r="U120" s="586" t="s">
        <v>212</v>
      </c>
      <c r="V120" s="587"/>
      <c r="W120" s="588"/>
      <c r="X120" s="586" t="s">
        <v>213</v>
      </c>
      <c r="Y120" s="587"/>
      <c r="Z120" s="588"/>
      <c r="AA120" s="586" t="s">
        <v>214</v>
      </c>
      <c r="AB120" s="587"/>
      <c r="AC120" s="588"/>
      <c r="AD120" s="586" t="s">
        <v>212</v>
      </c>
      <c r="AE120" s="587"/>
      <c r="AF120" s="588"/>
      <c r="AG120" s="586" t="s">
        <v>213</v>
      </c>
      <c r="AH120" s="587"/>
      <c r="AI120" s="588"/>
      <c r="AJ120" s="586" t="s">
        <v>214</v>
      </c>
      <c r="AK120" s="587"/>
      <c r="AL120" s="588"/>
      <c r="AM120" s="586" t="s">
        <v>212</v>
      </c>
      <c r="AN120" s="587"/>
      <c r="AO120" s="588"/>
      <c r="AP120" s="586" t="s">
        <v>213</v>
      </c>
      <c r="AQ120" s="587"/>
      <c r="AR120" s="588"/>
      <c r="AS120" s="586" t="s">
        <v>214</v>
      </c>
      <c r="AT120" s="587"/>
      <c r="AU120" s="588"/>
      <c r="AV120" s="586" t="s">
        <v>212</v>
      </c>
      <c r="AW120" s="587"/>
      <c r="AX120" s="588"/>
      <c r="AY120" s="586" t="s">
        <v>213</v>
      </c>
      <c r="AZ120" s="587"/>
      <c r="BA120" s="588"/>
      <c r="BB120" s="586" t="s">
        <v>214</v>
      </c>
      <c r="BC120" s="587"/>
      <c r="BD120" s="588"/>
      <c r="BE120" s="586" t="s">
        <v>212</v>
      </c>
      <c r="BF120" s="587"/>
      <c r="BG120" s="588"/>
      <c r="BH120" s="586" t="s">
        <v>213</v>
      </c>
      <c r="BI120" s="587"/>
      <c r="BJ120" s="588"/>
      <c r="BK120" s="586" t="s">
        <v>214</v>
      </c>
      <c r="BL120" s="587"/>
      <c r="BM120" s="588"/>
      <c r="BN120" s="586" t="s">
        <v>212</v>
      </c>
      <c r="BO120" s="587"/>
      <c r="BP120" s="588"/>
      <c r="BQ120" s="586" t="s">
        <v>213</v>
      </c>
      <c r="BR120" s="587"/>
      <c r="BS120" s="588"/>
      <c r="BT120" s="586" t="s">
        <v>214</v>
      </c>
      <c r="BU120" s="587"/>
      <c r="BV120" s="588"/>
      <c r="BW120" s="586" t="s">
        <v>212</v>
      </c>
      <c r="BX120" s="587"/>
      <c r="BY120" s="588"/>
      <c r="BZ120" s="586" t="s">
        <v>213</v>
      </c>
      <c r="CA120" s="587"/>
      <c r="CB120" s="588"/>
      <c r="CC120" s="586" t="s">
        <v>214</v>
      </c>
      <c r="CD120" s="587"/>
      <c r="CE120" s="588"/>
    </row>
    <row r="121" spans="2:146" ht="32.25" customHeight="1" x14ac:dyDescent="0.25">
      <c r="B121" s="269" t="s">
        <v>137</v>
      </c>
      <c r="C121" s="270" t="s">
        <v>215</v>
      </c>
      <c r="D121" s="271" t="s">
        <v>216</v>
      </c>
      <c r="E121" s="271" t="s">
        <v>217</v>
      </c>
      <c r="F121" s="272" t="s">
        <v>215</v>
      </c>
      <c r="G121" s="271" t="s">
        <v>216</v>
      </c>
      <c r="H121" s="271" t="s">
        <v>217</v>
      </c>
      <c r="I121" s="272" t="s">
        <v>218</v>
      </c>
      <c r="J121" s="271" t="s">
        <v>219</v>
      </c>
      <c r="K121" s="273" t="s">
        <v>220</v>
      </c>
      <c r="L121" s="275" t="s">
        <v>215</v>
      </c>
      <c r="M121" s="271" t="s">
        <v>216</v>
      </c>
      <c r="N121" s="271" t="s">
        <v>217</v>
      </c>
      <c r="O121" s="272" t="s">
        <v>215</v>
      </c>
      <c r="P121" s="271" t="s">
        <v>216</v>
      </c>
      <c r="Q121" s="271" t="s">
        <v>217</v>
      </c>
      <c r="R121" s="272" t="s">
        <v>218</v>
      </c>
      <c r="S121" s="271" t="s">
        <v>219</v>
      </c>
      <c r="T121" s="273" t="s">
        <v>220</v>
      </c>
      <c r="U121" s="275" t="s">
        <v>215</v>
      </c>
      <c r="V121" s="271" t="s">
        <v>216</v>
      </c>
      <c r="W121" s="271" t="s">
        <v>217</v>
      </c>
      <c r="X121" s="272" t="s">
        <v>215</v>
      </c>
      <c r="Y121" s="271" t="s">
        <v>216</v>
      </c>
      <c r="Z121" s="271" t="s">
        <v>217</v>
      </c>
      <c r="AA121" s="272" t="s">
        <v>218</v>
      </c>
      <c r="AB121" s="271" t="s">
        <v>219</v>
      </c>
      <c r="AC121" s="273" t="s">
        <v>220</v>
      </c>
      <c r="AD121" s="275" t="s">
        <v>215</v>
      </c>
      <c r="AE121" s="271" t="s">
        <v>216</v>
      </c>
      <c r="AF121" s="271" t="s">
        <v>217</v>
      </c>
      <c r="AG121" s="272" t="s">
        <v>215</v>
      </c>
      <c r="AH121" s="271" t="s">
        <v>216</v>
      </c>
      <c r="AI121" s="271" t="s">
        <v>217</v>
      </c>
      <c r="AJ121" s="272" t="s">
        <v>218</v>
      </c>
      <c r="AK121" s="271" t="s">
        <v>219</v>
      </c>
      <c r="AL121" s="274" t="s">
        <v>220</v>
      </c>
      <c r="AM121" s="270" t="s">
        <v>215</v>
      </c>
      <c r="AN121" s="271" t="s">
        <v>216</v>
      </c>
      <c r="AO121" s="271" t="s">
        <v>217</v>
      </c>
      <c r="AP121" s="272" t="s">
        <v>215</v>
      </c>
      <c r="AQ121" s="271" t="s">
        <v>216</v>
      </c>
      <c r="AR121" s="271" t="s">
        <v>217</v>
      </c>
      <c r="AS121" s="272" t="s">
        <v>218</v>
      </c>
      <c r="AT121" s="271" t="s">
        <v>219</v>
      </c>
      <c r="AU121" s="273" t="s">
        <v>220</v>
      </c>
      <c r="AV121" s="275" t="s">
        <v>215</v>
      </c>
      <c r="AW121" s="271" t="s">
        <v>216</v>
      </c>
      <c r="AX121" s="271" t="s">
        <v>217</v>
      </c>
      <c r="AY121" s="272" t="s">
        <v>215</v>
      </c>
      <c r="AZ121" s="271" t="s">
        <v>216</v>
      </c>
      <c r="BA121" s="271" t="s">
        <v>217</v>
      </c>
      <c r="BB121" s="272" t="s">
        <v>218</v>
      </c>
      <c r="BC121" s="271" t="s">
        <v>219</v>
      </c>
      <c r="BD121" s="274" t="s">
        <v>220</v>
      </c>
      <c r="BE121" s="270" t="s">
        <v>215</v>
      </c>
      <c r="BF121" s="271" t="s">
        <v>216</v>
      </c>
      <c r="BG121" s="271" t="s">
        <v>217</v>
      </c>
      <c r="BH121" s="272" t="s">
        <v>215</v>
      </c>
      <c r="BI121" s="271" t="s">
        <v>216</v>
      </c>
      <c r="BJ121" s="271" t="s">
        <v>217</v>
      </c>
      <c r="BK121" s="272" t="s">
        <v>218</v>
      </c>
      <c r="BL121" s="271" t="s">
        <v>219</v>
      </c>
      <c r="BM121" s="274" t="s">
        <v>220</v>
      </c>
      <c r="BN121" s="270" t="s">
        <v>215</v>
      </c>
      <c r="BO121" s="271" t="s">
        <v>216</v>
      </c>
      <c r="BP121" s="271" t="s">
        <v>217</v>
      </c>
      <c r="BQ121" s="272" t="s">
        <v>215</v>
      </c>
      <c r="BR121" s="271" t="s">
        <v>216</v>
      </c>
      <c r="BS121" s="271" t="s">
        <v>217</v>
      </c>
      <c r="BT121" s="272" t="s">
        <v>218</v>
      </c>
      <c r="BU121" s="271" t="s">
        <v>219</v>
      </c>
      <c r="BV121" s="273" t="s">
        <v>220</v>
      </c>
      <c r="BW121" s="270" t="s">
        <v>215</v>
      </c>
      <c r="BX121" s="271" t="s">
        <v>216</v>
      </c>
      <c r="BY121" s="271" t="s">
        <v>217</v>
      </c>
      <c r="BZ121" s="272" t="s">
        <v>215</v>
      </c>
      <c r="CA121" s="271" t="s">
        <v>216</v>
      </c>
      <c r="CB121" s="271" t="s">
        <v>217</v>
      </c>
      <c r="CC121" s="272" t="s">
        <v>218</v>
      </c>
      <c r="CD121" s="271" t="s">
        <v>219</v>
      </c>
      <c r="CE121" s="273" t="s">
        <v>220</v>
      </c>
    </row>
    <row r="122" spans="2:146" ht="32.25" customHeight="1" x14ac:dyDescent="0.25">
      <c r="B122" s="276" t="s">
        <v>177</v>
      </c>
      <c r="C122" s="277">
        <v>8.8999999999999999E-3</v>
      </c>
      <c r="D122" s="169">
        <f>700+3000</f>
        <v>3700</v>
      </c>
      <c r="E122" s="183"/>
      <c r="F122" s="281">
        <f>0.09%+0.7%</f>
        <v>7.899999999999999E-3</v>
      </c>
      <c r="G122" s="169">
        <f>700+3000</f>
        <v>3700</v>
      </c>
      <c r="H122" s="183"/>
      <c r="I122" s="282">
        <f>0.09%+0.7%</f>
        <v>7.899999999999999E-3</v>
      </c>
      <c r="J122" s="169">
        <f>700+3000</f>
        <v>3700</v>
      </c>
      <c r="K122" s="170"/>
      <c r="L122" s="340">
        <v>1.1650000000000001E-2</v>
      </c>
      <c r="M122" s="169">
        <v>6350</v>
      </c>
      <c r="N122" s="183"/>
      <c r="O122" s="182">
        <v>1.035E-2</v>
      </c>
      <c r="P122" s="169">
        <v>5700</v>
      </c>
      <c r="Q122" s="183"/>
      <c r="R122" s="282">
        <v>1.5800000000000002E-2</v>
      </c>
      <c r="S122" s="169">
        <v>9300</v>
      </c>
      <c r="T122" s="170"/>
      <c r="U122" s="294">
        <v>1.4500000000000001E-2</v>
      </c>
      <c r="V122" s="169">
        <v>10000</v>
      </c>
      <c r="W122" s="183"/>
      <c r="X122" s="281">
        <v>1.4E-2</v>
      </c>
      <c r="Y122" s="169">
        <v>10000</v>
      </c>
      <c r="Z122" s="183"/>
      <c r="AA122" s="282">
        <v>1.2999999999999999E-2</v>
      </c>
      <c r="AB122" s="169">
        <v>10000</v>
      </c>
      <c r="AC122" s="170"/>
      <c r="AD122" s="294">
        <v>9.4999999999999998E-3</v>
      </c>
      <c r="AE122" s="169">
        <v>3800</v>
      </c>
      <c r="AF122" s="183"/>
      <c r="AG122" s="299">
        <v>9.4999999999999998E-3</v>
      </c>
      <c r="AH122" s="169">
        <v>3800</v>
      </c>
      <c r="AI122" s="183"/>
      <c r="AJ122" s="299">
        <v>9.4999999999999998E-3</v>
      </c>
      <c r="AK122" s="169">
        <v>3800</v>
      </c>
      <c r="AL122" s="283"/>
      <c r="AM122" s="277">
        <v>6.4999999999999997E-3</v>
      </c>
      <c r="AN122" s="169">
        <v>0</v>
      </c>
      <c r="AO122" s="183"/>
      <c r="AP122" s="281">
        <v>7.0000000000000001E-3</v>
      </c>
      <c r="AQ122" s="169">
        <v>0</v>
      </c>
      <c r="AR122" s="183"/>
      <c r="AS122" s="282">
        <v>9.7999999999999997E-3</v>
      </c>
      <c r="AT122" s="169">
        <v>0</v>
      </c>
      <c r="AU122" s="170"/>
      <c r="AV122" s="294">
        <v>8.5000000000000006E-3</v>
      </c>
      <c r="AW122" s="169">
        <v>7500</v>
      </c>
      <c r="AX122" s="183"/>
      <c r="AY122" s="281">
        <v>8.3000000000000001E-3</v>
      </c>
      <c r="AZ122" s="169">
        <v>7500</v>
      </c>
      <c r="BA122" s="183"/>
      <c r="BB122" s="282">
        <v>1.24E-2</v>
      </c>
      <c r="BC122" s="169">
        <v>9000</v>
      </c>
      <c r="BD122" s="283"/>
      <c r="BE122" s="335">
        <v>7.8750000000000001E-3</v>
      </c>
      <c r="BF122" s="284">
        <v>4000</v>
      </c>
      <c r="BG122" s="183"/>
      <c r="BH122" s="284">
        <v>0.73499999999999999</v>
      </c>
      <c r="BI122" s="284">
        <v>4000</v>
      </c>
      <c r="BJ122" s="183"/>
      <c r="BK122" s="282">
        <v>9.9749999999999995E-3</v>
      </c>
      <c r="BL122" s="284">
        <v>4000</v>
      </c>
      <c r="BM122" s="283"/>
      <c r="BN122" s="277">
        <v>5.7999999999999996E-3</v>
      </c>
      <c r="BO122" s="169">
        <v>580</v>
      </c>
      <c r="BP122" s="183"/>
      <c r="BQ122" s="281">
        <v>5.7000000000000002E-3</v>
      </c>
      <c r="BR122" s="169">
        <v>610</v>
      </c>
      <c r="BS122" s="183"/>
      <c r="BT122" s="282">
        <v>1.61E-2</v>
      </c>
      <c r="BU122" s="169">
        <v>1790</v>
      </c>
      <c r="BV122" s="170"/>
      <c r="BW122" s="277">
        <v>6.7999999999999996E-3</v>
      </c>
      <c r="BX122" s="169">
        <v>5750</v>
      </c>
      <c r="BY122" s="183"/>
      <c r="BZ122" s="281">
        <v>6.7999999999999996E-3</v>
      </c>
      <c r="CA122" s="169">
        <v>5000</v>
      </c>
      <c r="CB122" s="183"/>
      <c r="CC122" s="282">
        <v>7.1000000000000004E-3</v>
      </c>
      <c r="CD122" s="169">
        <v>5750</v>
      </c>
      <c r="CE122" s="170"/>
    </row>
    <row r="123" spans="2:146" ht="32.25" customHeight="1" thickBot="1" x14ac:dyDescent="0.3">
      <c r="B123" s="300" t="s">
        <v>178</v>
      </c>
      <c r="C123" s="301">
        <v>7.7999999999999996E-3</v>
      </c>
      <c r="D123" s="157"/>
      <c r="E123" s="302">
        <f>10000+90000</f>
        <v>100000</v>
      </c>
      <c r="F123" s="305">
        <f>0.08%+0.6%</f>
        <v>6.8000000000000005E-3</v>
      </c>
      <c r="G123" s="157"/>
      <c r="H123" s="302">
        <f>10000+90000</f>
        <v>100000</v>
      </c>
      <c r="I123" s="306">
        <f>0.08%+0.65%</f>
        <v>7.3000000000000009E-3</v>
      </c>
      <c r="J123" s="157"/>
      <c r="K123" s="158">
        <f>10000+90000</f>
        <v>100000</v>
      </c>
      <c r="L123" s="341">
        <v>7.7000000000000002E-3</v>
      </c>
      <c r="M123" s="157"/>
      <c r="N123" s="302">
        <v>115500</v>
      </c>
      <c r="O123" s="305">
        <v>7.1000000000000004E-3</v>
      </c>
      <c r="P123" s="157"/>
      <c r="Q123" s="302">
        <v>106500</v>
      </c>
      <c r="R123" s="309">
        <v>1.0869999999999999E-2</v>
      </c>
      <c r="S123" s="157"/>
      <c r="T123" s="158">
        <v>163050</v>
      </c>
      <c r="U123" s="316">
        <v>1.2999999999999999E-2</v>
      </c>
      <c r="V123" s="157"/>
      <c r="W123" s="302">
        <v>180000</v>
      </c>
      <c r="X123" s="305">
        <v>1.2500000000000001E-2</v>
      </c>
      <c r="Y123" s="157"/>
      <c r="Z123" s="302">
        <v>165000</v>
      </c>
      <c r="AA123" s="306">
        <v>1.15E-2</v>
      </c>
      <c r="AB123" s="157"/>
      <c r="AC123" s="158">
        <v>165000</v>
      </c>
      <c r="AD123" s="316">
        <v>7.4999999999999997E-3</v>
      </c>
      <c r="AE123" s="157"/>
      <c r="AF123" s="302">
        <v>112500</v>
      </c>
      <c r="AG123" s="322">
        <v>7.4999999999999997E-3</v>
      </c>
      <c r="AH123" s="157"/>
      <c r="AI123" s="302">
        <v>112500</v>
      </c>
      <c r="AJ123" s="322">
        <v>7.4999999999999997E-3</v>
      </c>
      <c r="AK123" s="157"/>
      <c r="AL123" s="189">
        <v>112500</v>
      </c>
      <c r="AM123" s="301">
        <v>6.1999999999999998E-3</v>
      </c>
      <c r="AN123" s="157"/>
      <c r="AO123" s="302">
        <v>55000</v>
      </c>
      <c r="AP123" s="305">
        <v>5.7999999999999996E-3</v>
      </c>
      <c r="AQ123" s="157"/>
      <c r="AR123" s="302">
        <v>50000</v>
      </c>
      <c r="AS123" s="306">
        <v>8.9999999999999993E-3</v>
      </c>
      <c r="AT123" s="157"/>
      <c r="AU123" s="158">
        <v>115000</v>
      </c>
      <c r="AV123" s="316">
        <v>6.3E-3</v>
      </c>
      <c r="AW123" s="157"/>
      <c r="AX123" s="302">
        <v>71000</v>
      </c>
      <c r="AY123" s="305">
        <v>6.1999999999999998E-3</v>
      </c>
      <c r="AZ123" s="157"/>
      <c r="BA123" s="302">
        <v>71000</v>
      </c>
      <c r="BB123" s="306">
        <v>8.6999999999999994E-3</v>
      </c>
      <c r="BC123" s="157"/>
      <c r="BD123" s="189">
        <v>92000</v>
      </c>
      <c r="BE123" s="339">
        <v>8.3999999999999995E-3</v>
      </c>
      <c r="BF123" s="157"/>
      <c r="BG123" s="307">
        <v>115500</v>
      </c>
      <c r="BH123" s="305">
        <v>8.1899999999999994E-3</v>
      </c>
      <c r="BI123" s="157"/>
      <c r="BJ123" s="307">
        <v>115500</v>
      </c>
      <c r="BK123" s="306">
        <v>1.0500000000000001E-2</v>
      </c>
      <c r="BL123" s="157"/>
      <c r="BM123" s="192">
        <v>157500</v>
      </c>
      <c r="BN123" s="301">
        <v>4.8999999999999998E-3</v>
      </c>
      <c r="BO123" s="157"/>
      <c r="BP123" s="302">
        <v>73500</v>
      </c>
      <c r="BQ123" s="305">
        <v>4.7999999999999996E-3</v>
      </c>
      <c r="BR123" s="157"/>
      <c r="BS123" s="302">
        <v>73500</v>
      </c>
      <c r="BT123" s="306">
        <v>1.44E-2</v>
      </c>
      <c r="BU123" s="157"/>
      <c r="BV123" s="158">
        <v>216000</v>
      </c>
      <c r="BW123" s="301">
        <v>7.9000000000000008E-3</v>
      </c>
      <c r="BX123" s="157"/>
      <c r="BY123" s="302">
        <v>118500</v>
      </c>
      <c r="BZ123" s="305">
        <v>7.9000000000000008E-3</v>
      </c>
      <c r="CA123" s="157"/>
      <c r="CB123" s="302">
        <v>118500</v>
      </c>
      <c r="CC123" s="306">
        <v>7.1000000000000004E-3</v>
      </c>
      <c r="CD123" s="157"/>
      <c r="CE123" s="158">
        <v>106500</v>
      </c>
    </row>
    <row r="124" spans="2:146" ht="19.5" customHeight="1" x14ac:dyDescent="0.25"/>
    <row r="125" spans="2:146" ht="19.5" customHeight="1" x14ac:dyDescent="0.25">
      <c r="B125" s="501" t="s">
        <v>417</v>
      </c>
    </row>
    <row r="126" spans="2:146" ht="19.5" customHeight="1" thickBot="1" x14ac:dyDescent="0.3"/>
    <row r="127" spans="2:146" ht="32.25" customHeight="1" thickBot="1" x14ac:dyDescent="0.3">
      <c r="B127" s="544" t="s">
        <v>229</v>
      </c>
      <c r="C127" s="545"/>
      <c r="D127" s="545"/>
      <c r="E127" s="545"/>
      <c r="F127" s="545"/>
      <c r="G127" s="545"/>
      <c r="H127" s="545"/>
      <c r="I127" s="545"/>
      <c r="J127" s="545"/>
      <c r="K127" s="545"/>
      <c r="L127" s="551"/>
    </row>
    <row r="128" spans="2:146" ht="32.25" customHeight="1" thickBot="1" x14ac:dyDescent="0.3">
      <c r="B128" s="144" t="s">
        <v>232</v>
      </c>
    </row>
    <row r="129" spans="2:101" ht="32.25" customHeight="1" thickBot="1" x14ac:dyDescent="0.3">
      <c r="B129" s="569"/>
      <c r="C129" s="552" t="s">
        <v>23</v>
      </c>
      <c r="D129" s="553"/>
      <c r="E129" s="553"/>
      <c r="F129" s="553"/>
      <c r="G129" s="553"/>
      <c r="H129" s="553"/>
      <c r="I129" s="553"/>
      <c r="J129" s="553"/>
      <c r="K129" s="554"/>
      <c r="L129" s="552" t="s">
        <v>201</v>
      </c>
      <c r="M129" s="553"/>
      <c r="N129" s="553"/>
      <c r="O129" s="553"/>
      <c r="P129" s="553"/>
      <c r="Q129" s="553"/>
      <c r="R129" s="553"/>
      <c r="S129" s="553"/>
      <c r="T129" s="554"/>
      <c r="U129" s="552" t="s">
        <v>26</v>
      </c>
      <c r="V129" s="553"/>
      <c r="W129" s="553"/>
      <c r="X129" s="553"/>
      <c r="Y129" s="553"/>
      <c r="Z129" s="553"/>
      <c r="AA129" s="553"/>
      <c r="AB129" s="553"/>
      <c r="AC129" s="554"/>
      <c r="AD129" s="552" t="s">
        <v>226</v>
      </c>
      <c r="AE129" s="553"/>
      <c r="AF129" s="553"/>
      <c r="AG129" s="553"/>
      <c r="AH129" s="553"/>
      <c r="AI129" s="553"/>
      <c r="AJ129" s="553"/>
      <c r="AK129" s="553"/>
      <c r="AL129" s="554"/>
      <c r="AM129" s="552" t="s">
        <v>230</v>
      </c>
      <c r="AN129" s="553"/>
      <c r="AO129" s="553"/>
      <c r="AP129" s="553"/>
      <c r="AQ129" s="553"/>
      <c r="AR129" s="553"/>
      <c r="AS129" s="553"/>
      <c r="AT129" s="553"/>
      <c r="AU129" s="554"/>
      <c r="AV129" s="552" t="s">
        <v>231</v>
      </c>
      <c r="AW129" s="553"/>
      <c r="AX129" s="553"/>
      <c r="AY129" s="553"/>
      <c r="AZ129" s="553"/>
      <c r="BA129" s="553"/>
      <c r="BB129" s="553"/>
      <c r="BC129" s="553"/>
      <c r="BD129" s="554"/>
      <c r="BE129" s="552" t="s">
        <v>206</v>
      </c>
      <c r="BF129" s="553"/>
      <c r="BG129" s="553"/>
      <c r="BH129" s="553"/>
      <c r="BI129" s="553"/>
      <c r="BJ129" s="553"/>
      <c r="BK129" s="553"/>
      <c r="BL129" s="553"/>
      <c r="BM129" s="554"/>
      <c r="BN129" s="552" t="s">
        <v>41</v>
      </c>
      <c r="BO129" s="553"/>
      <c r="BP129" s="553"/>
      <c r="BQ129" s="553"/>
      <c r="BR129" s="553"/>
      <c r="BS129" s="553"/>
      <c r="BT129" s="553"/>
      <c r="BU129" s="553"/>
      <c r="BV129" s="554"/>
      <c r="BW129" s="552" t="s">
        <v>207</v>
      </c>
      <c r="BX129" s="553"/>
      <c r="BY129" s="553"/>
      <c r="BZ129" s="553"/>
      <c r="CA129" s="553"/>
      <c r="CB129" s="553"/>
      <c r="CC129" s="553"/>
      <c r="CD129" s="553"/>
      <c r="CE129" s="554"/>
      <c r="CF129" s="552" t="s">
        <v>46</v>
      </c>
      <c r="CG129" s="553"/>
      <c r="CH129" s="553"/>
      <c r="CI129" s="553"/>
      <c r="CJ129" s="553"/>
      <c r="CK129" s="553"/>
      <c r="CL129" s="553"/>
      <c r="CM129" s="553"/>
      <c r="CN129" s="554"/>
      <c r="CO129" s="552" t="s">
        <v>227</v>
      </c>
      <c r="CP129" s="553"/>
      <c r="CQ129" s="553"/>
      <c r="CR129" s="553"/>
      <c r="CS129" s="553"/>
      <c r="CT129" s="553"/>
      <c r="CU129" s="553"/>
      <c r="CV129" s="553"/>
      <c r="CW129" s="554"/>
    </row>
    <row r="130" spans="2:101" ht="32.25" customHeight="1" thickBot="1" x14ac:dyDescent="0.3">
      <c r="B130" s="570"/>
      <c r="C130" s="589" t="s">
        <v>212</v>
      </c>
      <c r="D130" s="587"/>
      <c r="E130" s="588"/>
      <c r="F130" s="586" t="s">
        <v>213</v>
      </c>
      <c r="G130" s="587"/>
      <c r="H130" s="588"/>
      <c r="I130" s="586" t="s">
        <v>214</v>
      </c>
      <c r="J130" s="587"/>
      <c r="K130" s="588"/>
      <c r="L130" s="589" t="s">
        <v>212</v>
      </c>
      <c r="M130" s="587"/>
      <c r="N130" s="588"/>
      <c r="O130" s="586" t="s">
        <v>213</v>
      </c>
      <c r="P130" s="587"/>
      <c r="Q130" s="588"/>
      <c r="R130" s="586" t="s">
        <v>214</v>
      </c>
      <c r="S130" s="587"/>
      <c r="T130" s="588"/>
      <c r="U130" s="589" t="s">
        <v>212</v>
      </c>
      <c r="V130" s="587"/>
      <c r="W130" s="588"/>
      <c r="X130" s="586" t="s">
        <v>213</v>
      </c>
      <c r="Y130" s="587"/>
      <c r="Z130" s="588"/>
      <c r="AA130" s="586" t="s">
        <v>214</v>
      </c>
      <c r="AB130" s="587"/>
      <c r="AC130" s="588"/>
      <c r="AD130" s="589" t="s">
        <v>212</v>
      </c>
      <c r="AE130" s="587"/>
      <c r="AF130" s="588"/>
      <c r="AG130" s="586" t="s">
        <v>213</v>
      </c>
      <c r="AH130" s="587"/>
      <c r="AI130" s="588"/>
      <c r="AJ130" s="586" t="s">
        <v>214</v>
      </c>
      <c r="AK130" s="587"/>
      <c r="AL130" s="588"/>
      <c r="AM130" s="596" t="s">
        <v>212</v>
      </c>
      <c r="AN130" s="582"/>
      <c r="AO130" s="583"/>
      <c r="AP130" s="581" t="s">
        <v>213</v>
      </c>
      <c r="AQ130" s="582"/>
      <c r="AR130" s="583"/>
      <c r="AS130" s="581" t="s">
        <v>214</v>
      </c>
      <c r="AT130" s="582"/>
      <c r="AU130" s="583"/>
      <c r="AV130" s="589" t="s">
        <v>212</v>
      </c>
      <c r="AW130" s="587"/>
      <c r="AX130" s="588"/>
      <c r="AY130" s="586" t="s">
        <v>213</v>
      </c>
      <c r="AZ130" s="587"/>
      <c r="BA130" s="588"/>
      <c r="BB130" s="586" t="s">
        <v>214</v>
      </c>
      <c r="BC130" s="587"/>
      <c r="BD130" s="588"/>
      <c r="BE130" s="589" t="s">
        <v>212</v>
      </c>
      <c r="BF130" s="587"/>
      <c r="BG130" s="588"/>
      <c r="BH130" s="586" t="s">
        <v>213</v>
      </c>
      <c r="BI130" s="587"/>
      <c r="BJ130" s="588"/>
      <c r="BK130" s="586" t="s">
        <v>214</v>
      </c>
      <c r="BL130" s="587"/>
      <c r="BM130" s="588"/>
      <c r="BN130" s="589" t="s">
        <v>212</v>
      </c>
      <c r="BO130" s="587"/>
      <c r="BP130" s="588"/>
      <c r="BQ130" s="586" t="s">
        <v>213</v>
      </c>
      <c r="BR130" s="587"/>
      <c r="BS130" s="588"/>
      <c r="BT130" s="586" t="s">
        <v>214</v>
      </c>
      <c r="BU130" s="587"/>
      <c r="BV130" s="588"/>
      <c r="BW130" s="589" t="s">
        <v>212</v>
      </c>
      <c r="BX130" s="587"/>
      <c r="BY130" s="588"/>
      <c r="BZ130" s="586" t="s">
        <v>213</v>
      </c>
      <c r="CA130" s="587"/>
      <c r="CB130" s="588"/>
      <c r="CC130" s="586" t="s">
        <v>214</v>
      </c>
      <c r="CD130" s="587"/>
      <c r="CE130" s="588"/>
      <c r="CF130" s="589" t="s">
        <v>212</v>
      </c>
      <c r="CG130" s="587"/>
      <c r="CH130" s="588"/>
      <c r="CI130" s="586" t="s">
        <v>213</v>
      </c>
      <c r="CJ130" s="587"/>
      <c r="CK130" s="588"/>
      <c r="CL130" s="586" t="s">
        <v>214</v>
      </c>
      <c r="CM130" s="587"/>
      <c r="CN130" s="588"/>
      <c r="CO130" s="586" t="s">
        <v>212</v>
      </c>
      <c r="CP130" s="587"/>
      <c r="CQ130" s="588"/>
      <c r="CR130" s="586" t="s">
        <v>213</v>
      </c>
      <c r="CS130" s="587"/>
      <c r="CT130" s="588"/>
      <c r="CU130" s="586" t="s">
        <v>214</v>
      </c>
      <c r="CV130" s="587"/>
      <c r="CW130" s="588"/>
    </row>
    <row r="131" spans="2:101" ht="32.25" customHeight="1" x14ac:dyDescent="0.25">
      <c r="B131" s="269" t="s">
        <v>137</v>
      </c>
      <c r="C131" s="270" t="s">
        <v>215</v>
      </c>
      <c r="D131" s="271" t="s">
        <v>216</v>
      </c>
      <c r="E131" s="271" t="s">
        <v>217</v>
      </c>
      <c r="F131" s="272" t="s">
        <v>215</v>
      </c>
      <c r="G131" s="271" t="s">
        <v>216</v>
      </c>
      <c r="H131" s="271" t="s">
        <v>217</v>
      </c>
      <c r="I131" s="272" t="s">
        <v>218</v>
      </c>
      <c r="J131" s="271" t="s">
        <v>219</v>
      </c>
      <c r="K131" s="274" t="s">
        <v>220</v>
      </c>
      <c r="L131" s="270" t="s">
        <v>215</v>
      </c>
      <c r="M131" s="271" t="s">
        <v>216</v>
      </c>
      <c r="N131" s="271" t="s">
        <v>217</v>
      </c>
      <c r="O131" s="272" t="s">
        <v>215</v>
      </c>
      <c r="P131" s="271" t="s">
        <v>216</v>
      </c>
      <c r="Q131" s="271" t="s">
        <v>217</v>
      </c>
      <c r="R131" s="272" t="s">
        <v>218</v>
      </c>
      <c r="S131" s="271" t="s">
        <v>219</v>
      </c>
      <c r="T131" s="273" t="s">
        <v>220</v>
      </c>
      <c r="U131" s="275" t="s">
        <v>215</v>
      </c>
      <c r="V131" s="271" t="s">
        <v>216</v>
      </c>
      <c r="W131" s="271" t="s">
        <v>217</v>
      </c>
      <c r="X131" s="272" t="s">
        <v>215</v>
      </c>
      <c r="Y131" s="271" t="s">
        <v>216</v>
      </c>
      <c r="Z131" s="271" t="s">
        <v>217</v>
      </c>
      <c r="AA131" s="272" t="s">
        <v>218</v>
      </c>
      <c r="AB131" s="271" t="s">
        <v>219</v>
      </c>
      <c r="AC131" s="273" t="s">
        <v>220</v>
      </c>
      <c r="AD131" s="275" t="s">
        <v>215</v>
      </c>
      <c r="AE131" s="271" t="s">
        <v>216</v>
      </c>
      <c r="AF131" s="271" t="s">
        <v>217</v>
      </c>
      <c r="AG131" s="272" t="s">
        <v>215</v>
      </c>
      <c r="AH131" s="271" t="s">
        <v>216</v>
      </c>
      <c r="AI131" s="271" t="s">
        <v>217</v>
      </c>
      <c r="AJ131" s="272" t="s">
        <v>218</v>
      </c>
      <c r="AK131" s="271" t="s">
        <v>219</v>
      </c>
      <c r="AL131" s="274" t="s">
        <v>220</v>
      </c>
      <c r="AM131" s="342" t="s">
        <v>215</v>
      </c>
      <c r="AN131" s="326" t="s">
        <v>216</v>
      </c>
      <c r="AO131" s="326" t="s">
        <v>217</v>
      </c>
      <c r="AP131" s="327" t="s">
        <v>215</v>
      </c>
      <c r="AQ131" s="326" t="s">
        <v>216</v>
      </c>
      <c r="AR131" s="326" t="s">
        <v>217</v>
      </c>
      <c r="AS131" s="327" t="s">
        <v>218</v>
      </c>
      <c r="AT131" s="326" t="s">
        <v>219</v>
      </c>
      <c r="AU131" s="328" t="s">
        <v>220</v>
      </c>
      <c r="AV131" s="275" t="s">
        <v>215</v>
      </c>
      <c r="AW131" s="271" t="s">
        <v>216</v>
      </c>
      <c r="AX131" s="271" t="s">
        <v>217</v>
      </c>
      <c r="AY131" s="272" t="s">
        <v>215</v>
      </c>
      <c r="AZ131" s="271" t="s">
        <v>216</v>
      </c>
      <c r="BA131" s="271" t="s">
        <v>217</v>
      </c>
      <c r="BB131" s="272" t="s">
        <v>218</v>
      </c>
      <c r="BC131" s="271" t="s">
        <v>219</v>
      </c>
      <c r="BD131" s="274" t="s">
        <v>220</v>
      </c>
      <c r="BE131" s="270" t="s">
        <v>215</v>
      </c>
      <c r="BF131" s="271" t="s">
        <v>216</v>
      </c>
      <c r="BG131" s="271" t="s">
        <v>217</v>
      </c>
      <c r="BH131" s="272" t="s">
        <v>215</v>
      </c>
      <c r="BI131" s="271" t="s">
        <v>216</v>
      </c>
      <c r="BJ131" s="271" t="s">
        <v>217</v>
      </c>
      <c r="BK131" s="272" t="s">
        <v>218</v>
      </c>
      <c r="BL131" s="271" t="s">
        <v>219</v>
      </c>
      <c r="BM131" s="273" t="s">
        <v>220</v>
      </c>
      <c r="BN131" s="275" t="s">
        <v>215</v>
      </c>
      <c r="BO131" s="271" t="s">
        <v>216</v>
      </c>
      <c r="BP131" s="271" t="s">
        <v>217</v>
      </c>
      <c r="BQ131" s="272" t="s">
        <v>215</v>
      </c>
      <c r="BR131" s="271" t="s">
        <v>216</v>
      </c>
      <c r="BS131" s="271" t="s">
        <v>217</v>
      </c>
      <c r="BT131" s="272" t="s">
        <v>218</v>
      </c>
      <c r="BU131" s="271" t="s">
        <v>219</v>
      </c>
      <c r="BV131" s="274" t="s">
        <v>220</v>
      </c>
      <c r="BW131" s="270" t="s">
        <v>215</v>
      </c>
      <c r="BX131" s="271" t="s">
        <v>216</v>
      </c>
      <c r="BY131" s="271" t="s">
        <v>217</v>
      </c>
      <c r="BZ131" s="272" t="s">
        <v>215</v>
      </c>
      <c r="CA131" s="271" t="s">
        <v>216</v>
      </c>
      <c r="CB131" s="271" t="s">
        <v>217</v>
      </c>
      <c r="CC131" s="272" t="s">
        <v>218</v>
      </c>
      <c r="CD131" s="271" t="s">
        <v>219</v>
      </c>
      <c r="CE131" s="273" t="s">
        <v>220</v>
      </c>
      <c r="CF131" s="275" t="s">
        <v>215</v>
      </c>
      <c r="CG131" s="271" t="s">
        <v>216</v>
      </c>
      <c r="CH131" s="271" t="s">
        <v>217</v>
      </c>
      <c r="CI131" s="272" t="s">
        <v>215</v>
      </c>
      <c r="CJ131" s="271" t="s">
        <v>216</v>
      </c>
      <c r="CK131" s="271" t="s">
        <v>217</v>
      </c>
      <c r="CL131" s="272" t="s">
        <v>218</v>
      </c>
      <c r="CM131" s="271" t="s">
        <v>219</v>
      </c>
      <c r="CN131" s="273" t="s">
        <v>220</v>
      </c>
      <c r="CO131" s="270" t="s">
        <v>215</v>
      </c>
      <c r="CP131" s="271" t="s">
        <v>216</v>
      </c>
      <c r="CQ131" s="271" t="s">
        <v>217</v>
      </c>
      <c r="CR131" s="272" t="s">
        <v>215</v>
      </c>
      <c r="CS131" s="271" t="s">
        <v>216</v>
      </c>
      <c r="CT131" s="271" t="s">
        <v>217</v>
      </c>
      <c r="CU131" s="272" t="s">
        <v>218</v>
      </c>
      <c r="CV131" s="271" t="s">
        <v>219</v>
      </c>
      <c r="CW131" s="273" t="s">
        <v>220</v>
      </c>
    </row>
    <row r="132" spans="2:101" ht="32.25" customHeight="1" x14ac:dyDescent="0.25">
      <c r="B132" s="276" t="s">
        <v>177</v>
      </c>
      <c r="C132" s="277">
        <v>8.6999999999999994E-3</v>
      </c>
      <c r="D132" s="169">
        <v>3250</v>
      </c>
      <c r="E132" s="183"/>
      <c r="F132" s="281">
        <v>7.9000000000000008E-3</v>
      </c>
      <c r="G132" s="169">
        <v>3250</v>
      </c>
      <c r="H132" s="183"/>
      <c r="I132" s="282">
        <v>1.3100000000000001E-2</v>
      </c>
      <c r="J132" s="169">
        <v>4250</v>
      </c>
      <c r="K132" s="283"/>
      <c r="L132" s="277">
        <v>8.8999999999999999E-3</v>
      </c>
      <c r="M132" s="169">
        <f>700+3000</f>
        <v>3700</v>
      </c>
      <c r="N132" s="183"/>
      <c r="O132" s="281">
        <f>0.09%+0.7%</f>
        <v>7.899999999999999E-3</v>
      </c>
      <c r="P132" s="169">
        <f>700+3000</f>
        <v>3700</v>
      </c>
      <c r="Q132" s="183"/>
      <c r="R132" s="282">
        <f>0.09%+0.7%</f>
        <v>7.899999999999999E-3</v>
      </c>
      <c r="S132" s="169">
        <f>700+3000</f>
        <v>3700</v>
      </c>
      <c r="T132" s="170"/>
      <c r="U132" s="340">
        <v>1.282E-2</v>
      </c>
      <c r="V132" s="169">
        <v>6985</v>
      </c>
      <c r="W132" s="183"/>
      <c r="X132" s="182">
        <v>1.1390000000000001E-2</v>
      </c>
      <c r="Y132" s="169">
        <v>6270</v>
      </c>
      <c r="Z132" s="183"/>
      <c r="AA132" s="287">
        <v>1.738E-2</v>
      </c>
      <c r="AB132" s="169">
        <v>10230</v>
      </c>
      <c r="AC132" s="170"/>
      <c r="AD132" s="294">
        <v>1.4500000000000001E-2</v>
      </c>
      <c r="AE132" s="169">
        <v>10000</v>
      </c>
      <c r="AF132" s="183"/>
      <c r="AG132" s="281">
        <v>1.4E-2</v>
      </c>
      <c r="AH132" s="169">
        <v>10000</v>
      </c>
      <c r="AI132" s="183"/>
      <c r="AJ132" s="282">
        <v>1.2999999999999999E-2</v>
      </c>
      <c r="AK132" s="169">
        <v>10000</v>
      </c>
      <c r="AL132" s="283"/>
      <c r="AM132" s="277">
        <v>1.11E-2</v>
      </c>
      <c r="AN132" s="169">
        <v>11000</v>
      </c>
      <c r="AO132" s="183"/>
      <c r="AP132" s="278">
        <v>1.0800000000000001E-2</v>
      </c>
      <c r="AQ132" s="279">
        <v>10500</v>
      </c>
      <c r="AR132" s="183"/>
      <c r="AS132" s="280">
        <v>1.6500000000000001E-2</v>
      </c>
      <c r="AT132" s="169">
        <v>15500</v>
      </c>
      <c r="AU132" s="283"/>
      <c r="AV132" s="294">
        <v>1.35E-2</v>
      </c>
      <c r="AW132" s="169">
        <v>8900</v>
      </c>
      <c r="AX132" s="183"/>
      <c r="AY132" s="281">
        <v>1.4200000000000001E-2</v>
      </c>
      <c r="AZ132" s="169">
        <v>8900</v>
      </c>
      <c r="BA132" s="183"/>
      <c r="BB132" s="282">
        <v>1.0999999999999999E-2</v>
      </c>
      <c r="BC132" s="169">
        <v>8900</v>
      </c>
      <c r="BD132" s="283"/>
      <c r="BE132" s="277">
        <v>7.1999999999999998E-3</v>
      </c>
      <c r="BF132" s="169">
        <v>0</v>
      </c>
      <c r="BG132" s="183"/>
      <c r="BH132" s="281">
        <v>7.0000000000000001E-3</v>
      </c>
      <c r="BI132" s="169">
        <v>0</v>
      </c>
      <c r="BJ132" s="183"/>
      <c r="BK132" s="282">
        <v>1.2999999999999999E-2</v>
      </c>
      <c r="BL132" s="169">
        <v>0</v>
      </c>
      <c r="BM132" s="170"/>
      <c r="BN132" s="294">
        <v>8.5000000000000006E-3</v>
      </c>
      <c r="BO132" s="169">
        <v>7500</v>
      </c>
      <c r="BP132" s="183"/>
      <c r="BQ132" s="281">
        <v>8.3000000000000001E-3</v>
      </c>
      <c r="BR132" s="169">
        <v>7500</v>
      </c>
      <c r="BS132" s="183"/>
      <c r="BT132" s="282">
        <v>1.24E-2</v>
      </c>
      <c r="BU132" s="169">
        <v>9000</v>
      </c>
      <c r="BV132" s="283"/>
      <c r="BW132" s="335">
        <v>7.8750000000000001E-3</v>
      </c>
      <c r="BX132" s="284">
        <v>4000</v>
      </c>
      <c r="BY132" s="183"/>
      <c r="BZ132" s="281">
        <v>7.3499999999999998E-3</v>
      </c>
      <c r="CA132" s="284">
        <v>4000</v>
      </c>
      <c r="CB132" s="183"/>
      <c r="CC132" s="282">
        <v>9.9749999999999995E-3</v>
      </c>
      <c r="CD132" s="284">
        <v>4000</v>
      </c>
      <c r="CE132" s="170"/>
      <c r="CF132" s="294">
        <v>6.4999999999999997E-3</v>
      </c>
      <c r="CG132" s="169">
        <v>690</v>
      </c>
      <c r="CH132" s="183"/>
      <c r="CI132" s="281">
        <v>6.4000000000000003E-3</v>
      </c>
      <c r="CJ132" s="169">
        <v>690</v>
      </c>
      <c r="CK132" s="183"/>
      <c r="CL132" s="282">
        <v>1.7100000000000001E-2</v>
      </c>
      <c r="CM132" s="169">
        <v>1710</v>
      </c>
      <c r="CN132" s="170"/>
      <c r="CO132" s="277">
        <v>6.7999999999999996E-3</v>
      </c>
      <c r="CP132" s="169">
        <v>5750</v>
      </c>
      <c r="CQ132" s="183"/>
      <c r="CR132" s="281">
        <v>6.7999999999999996E-3</v>
      </c>
      <c r="CS132" s="169">
        <v>5000</v>
      </c>
      <c r="CT132" s="183"/>
      <c r="CU132" s="282">
        <v>7.1000000000000004E-3</v>
      </c>
      <c r="CV132" s="169">
        <v>5750</v>
      </c>
      <c r="CW132" s="170"/>
    </row>
    <row r="133" spans="2:101" ht="32.25" customHeight="1" thickBot="1" x14ac:dyDescent="0.3">
      <c r="B133" s="300" t="s">
        <v>178</v>
      </c>
      <c r="C133" s="301">
        <v>6.8999999999999999E-3</v>
      </c>
      <c r="D133" s="157"/>
      <c r="E133" s="302">
        <v>69000</v>
      </c>
      <c r="F133" s="305">
        <v>6.3E-3</v>
      </c>
      <c r="G133" s="157"/>
      <c r="H133" s="302">
        <v>63000</v>
      </c>
      <c r="I133" s="306">
        <v>1.04E-2</v>
      </c>
      <c r="J133" s="157"/>
      <c r="K133" s="189">
        <v>103000</v>
      </c>
      <c r="L133" s="301">
        <v>7.7999999999999996E-3</v>
      </c>
      <c r="M133" s="157"/>
      <c r="N133" s="302">
        <f>10000+90000</f>
        <v>100000</v>
      </c>
      <c r="O133" s="305">
        <f>0.08%+0.6%</f>
        <v>6.8000000000000005E-3</v>
      </c>
      <c r="P133" s="157"/>
      <c r="Q133" s="302">
        <f>10000+90000</f>
        <v>100000</v>
      </c>
      <c r="R133" s="306">
        <f>0.08%+0.65%</f>
        <v>7.3000000000000009E-3</v>
      </c>
      <c r="S133" s="157"/>
      <c r="T133" s="158">
        <f>10000+90000</f>
        <v>100000</v>
      </c>
      <c r="U133" s="341">
        <v>8.09E-3</v>
      </c>
      <c r="V133" s="157"/>
      <c r="W133" s="302">
        <v>121350</v>
      </c>
      <c r="X133" s="308">
        <v>7.4599999999999996E-3</v>
      </c>
      <c r="Y133" s="157"/>
      <c r="Z133" s="302">
        <v>111900</v>
      </c>
      <c r="AA133" s="309">
        <v>1.141E-2</v>
      </c>
      <c r="AB133" s="157"/>
      <c r="AC133" s="158">
        <v>171150</v>
      </c>
      <c r="AD133" s="316">
        <v>1.2999999999999999E-2</v>
      </c>
      <c r="AE133" s="157"/>
      <c r="AF133" s="302">
        <v>180000</v>
      </c>
      <c r="AG133" s="305">
        <v>1.2500000000000001E-2</v>
      </c>
      <c r="AH133" s="157"/>
      <c r="AI133" s="302">
        <v>165000</v>
      </c>
      <c r="AJ133" s="306">
        <v>1.15E-2</v>
      </c>
      <c r="AK133" s="157"/>
      <c r="AL133" s="189">
        <v>165000</v>
      </c>
      <c r="AM133" s="301">
        <v>4.9500000000000004E-3</v>
      </c>
      <c r="AN133" s="183"/>
      <c r="AO133" s="302">
        <v>75000</v>
      </c>
      <c r="AP133" s="303">
        <v>4.8399999999999997E-3</v>
      </c>
      <c r="AQ133" s="183"/>
      <c r="AR133" s="302">
        <v>72000</v>
      </c>
      <c r="AS133" s="304">
        <v>7.3699999999999998E-3</v>
      </c>
      <c r="AT133" s="183"/>
      <c r="AU133" s="189">
        <v>100000</v>
      </c>
      <c r="AV133" s="316">
        <v>1.2E-2</v>
      </c>
      <c r="AW133" s="157"/>
      <c r="AX133" s="302">
        <v>147000</v>
      </c>
      <c r="AY133" s="305">
        <v>1.21E-2</v>
      </c>
      <c r="AZ133" s="157"/>
      <c r="BA133" s="302">
        <v>147000</v>
      </c>
      <c r="BB133" s="306">
        <v>0.01</v>
      </c>
      <c r="BC133" s="157"/>
      <c r="BD133" s="189">
        <v>127000</v>
      </c>
      <c r="BE133" s="301">
        <v>6.1999999999999998E-3</v>
      </c>
      <c r="BF133" s="157"/>
      <c r="BG133" s="302">
        <v>55000</v>
      </c>
      <c r="BH133" s="305">
        <v>5.7999999999999996E-3</v>
      </c>
      <c r="BI133" s="157"/>
      <c r="BJ133" s="302">
        <v>50000</v>
      </c>
      <c r="BK133" s="306">
        <v>1.15E-2</v>
      </c>
      <c r="BL133" s="157"/>
      <c r="BM133" s="158">
        <v>122000</v>
      </c>
      <c r="BN133" s="316">
        <v>6.3E-3</v>
      </c>
      <c r="BO133" s="157"/>
      <c r="BP133" s="302">
        <v>71000</v>
      </c>
      <c r="BQ133" s="305">
        <v>6.1999999999999998E-3</v>
      </c>
      <c r="BR133" s="157"/>
      <c r="BS133" s="302">
        <v>71000</v>
      </c>
      <c r="BT133" s="306">
        <v>8.6999999999999994E-3</v>
      </c>
      <c r="BU133" s="157"/>
      <c r="BV133" s="189">
        <v>92000</v>
      </c>
      <c r="BW133" s="339">
        <v>7.8750000000000001E-3</v>
      </c>
      <c r="BX133" s="157"/>
      <c r="BY133" s="307">
        <v>115500</v>
      </c>
      <c r="BZ133" s="305">
        <v>7.7175000000000004E-3</v>
      </c>
      <c r="CA133" s="157"/>
      <c r="CB133" s="307">
        <v>115500</v>
      </c>
      <c r="CC133" s="306">
        <v>9.9749999999999995E-3</v>
      </c>
      <c r="CD133" s="157"/>
      <c r="CE133" s="188">
        <v>149625</v>
      </c>
      <c r="CF133" s="316">
        <v>5.1999999999999998E-3</v>
      </c>
      <c r="CG133" s="157"/>
      <c r="CH133" s="302">
        <v>78000</v>
      </c>
      <c r="CI133" s="305">
        <v>5.1000000000000004E-3</v>
      </c>
      <c r="CJ133" s="157"/>
      <c r="CK133" s="302">
        <v>78000</v>
      </c>
      <c r="CL133" s="306">
        <v>1.54E-2</v>
      </c>
      <c r="CM133" s="157"/>
      <c r="CN133" s="158">
        <v>231000</v>
      </c>
      <c r="CO133" s="301">
        <v>7.9000000000000008E-3</v>
      </c>
      <c r="CP133" s="157"/>
      <c r="CQ133" s="302">
        <v>118500</v>
      </c>
      <c r="CR133" s="305">
        <v>7.9000000000000008E-3</v>
      </c>
      <c r="CS133" s="157"/>
      <c r="CT133" s="302">
        <v>118500</v>
      </c>
      <c r="CU133" s="306">
        <v>7.1000000000000004E-3</v>
      </c>
      <c r="CV133" s="157"/>
      <c r="CW133" s="158">
        <v>106500</v>
      </c>
    </row>
    <row r="134" spans="2:101" ht="19.5" customHeight="1" x14ac:dyDescent="0.25"/>
    <row r="135" spans="2:101" ht="19.5" customHeight="1" x14ac:dyDescent="0.25">
      <c r="B135" s="501" t="s">
        <v>417</v>
      </c>
    </row>
    <row r="136" spans="2:101" ht="19.5" customHeight="1" thickBot="1" x14ac:dyDescent="0.3"/>
    <row r="137" spans="2:101" ht="32.25" customHeight="1" thickBot="1" x14ac:dyDescent="0.3">
      <c r="B137" s="544" t="s">
        <v>233</v>
      </c>
      <c r="C137" s="545"/>
      <c r="D137" s="545"/>
      <c r="E137" s="545"/>
      <c r="F137" s="545"/>
      <c r="G137" s="551"/>
    </row>
    <row r="138" spans="2:101" ht="32.25" customHeight="1" thickBot="1" x14ac:dyDescent="0.3">
      <c r="B138" s="144" t="s">
        <v>239</v>
      </c>
    </row>
    <row r="139" spans="2:101" ht="32.25" customHeight="1" thickBot="1" x14ac:dyDescent="0.3">
      <c r="B139" s="172"/>
      <c r="C139" s="590" t="s">
        <v>234</v>
      </c>
      <c r="D139" s="591"/>
      <c r="E139" s="592"/>
      <c r="F139" s="593" t="s">
        <v>235</v>
      </c>
      <c r="G139" s="594"/>
      <c r="H139" s="595"/>
      <c r="I139" s="590" t="s">
        <v>141</v>
      </c>
      <c r="J139" s="591"/>
      <c r="K139" s="592"/>
      <c r="L139" s="590" t="s">
        <v>38</v>
      </c>
      <c r="M139" s="591"/>
      <c r="N139" s="592"/>
      <c r="O139" s="590" t="s">
        <v>236</v>
      </c>
      <c r="P139" s="591"/>
      <c r="Q139" s="592"/>
      <c r="R139" s="590" t="s">
        <v>149</v>
      </c>
      <c r="S139" s="591"/>
      <c r="T139" s="592"/>
      <c r="U139" s="590" t="s">
        <v>237</v>
      </c>
      <c r="V139" s="591"/>
      <c r="W139" s="592"/>
      <c r="X139" s="590" t="s">
        <v>151</v>
      </c>
      <c r="Y139" s="591"/>
      <c r="Z139" s="592"/>
      <c r="AA139" s="590" t="s">
        <v>57</v>
      </c>
      <c r="AB139" s="591"/>
      <c r="AC139" s="592"/>
    </row>
    <row r="140" spans="2:101" ht="32.25" customHeight="1" thickBot="1" x14ac:dyDescent="0.3">
      <c r="B140" s="190" t="s">
        <v>137</v>
      </c>
      <c r="C140" s="140" t="s">
        <v>153</v>
      </c>
      <c r="D140" s="141" t="s">
        <v>175</v>
      </c>
      <c r="E140" s="145" t="s">
        <v>238</v>
      </c>
      <c r="F140" s="140" t="s">
        <v>153</v>
      </c>
      <c r="G140" s="141" t="s">
        <v>175</v>
      </c>
      <c r="H140" s="145" t="s">
        <v>238</v>
      </c>
      <c r="I140" s="180" t="s">
        <v>153</v>
      </c>
      <c r="J140" s="141" t="s">
        <v>175</v>
      </c>
      <c r="K140" s="145" t="s">
        <v>238</v>
      </c>
      <c r="L140" s="180" t="s">
        <v>153</v>
      </c>
      <c r="M140" s="141" t="s">
        <v>175</v>
      </c>
      <c r="N140" s="145" t="s">
        <v>238</v>
      </c>
      <c r="O140" s="180" t="s">
        <v>153</v>
      </c>
      <c r="P140" s="141" t="s">
        <v>175</v>
      </c>
      <c r="Q140" s="145" t="s">
        <v>238</v>
      </c>
      <c r="R140" s="180" t="s">
        <v>153</v>
      </c>
      <c r="S140" s="141" t="s">
        <v>175</v>
      </c>
      <c r="T140" s="145" t="s">
        <v>238</v>
      </c>
      <c r="U140" s="180" t="s">
        <v>153</v>
      </c>
      <c r="V140" s="141" t="s">
        <v>175</v>
      </c>
      <c r="W140" s="145" t="s">
        <v>238</v>
      </c>
      <c r="X140" s="180" t="s">
        <v>153</v>
      </c>
      <c r="Y140" s="141" t="s">
        <v>175</v>
      </c>
      <c r="Z140" s="145" t="s">
        <v>238</v>
      </c>
      <c r="AA140" s="180" t="s">
        <v>153</v>
      </c>
      <c r="AB140" s="141" t="s">
        <v>175</v>
      </c>
      <c r="AC140" s="145" t="s">
        <v>238</v>
      </c>
    </row>
    <row r="141" spans="2:101" ht="32.25" customHeight="1" thickBot="1" x14ac:dyDescent="0.3">
      <c r="B141" s="155" t="s">
        <v>177</v>
      </c>
      <c r="C141" s="195">
        <v>5.1999999999999998E-3</v>
      </c>
      <c r="D141" s="196">
        <v>9999</v>
      </c>
      <c r="E141" s="343"/>
      <c r="F141" s="147">
        <v>5.8999999999999999E-3</v>
      </c>
      <c r="G141" s="150">
        <v>17000</v>
      </c>
      <c r="H141" s="151"/>
      <c r="I141" s="147">
        <v>4.3E-3</v>
      </c>
      <c r="J141" s="150">
        <v>12000</v>
      </c>
      <c r="K141" s="151"/>
      <c r="L141" s="147">
        <v>4.4999999999999997E-3</v>
      </c>
      <c r="M141" s="150">
        <v>3000</v>
      </c>
      <c r="N141" s="151"/>
      <c r="O141" s="147">
        <v>6.0000000000000001E-3</v>
      </c>
      <c r="P141" s="150">
        <v>6000</v>
      </c>
      <c r="Q141" s="151"/>
      <c r="R141" s="147">
        <v>8.3000000000000001E-3</v>
      </c>
      <c r="S141" s="150">
        <v>8300</v>
      </c>
      <c r="T141" s="151"/>
      <c r="U141" s="147">
        <v>4.0000000000000001E-3</v>
      </c>
      <c r="V141" s="150">
        <v>5000</v>
      </c>
      <c r="W141" s="151"/>
      <c r="X141" s="147">
        <v>6.4999999999999997E-3</v>
      </c>
      <c r="Y141" s="150">
        <v>3250</v>
      </c>
      <c r="Z141" s="151"/>
      <c r="AA141" s="147">
        <v>5.4000000000000003E-3</v>
      </c>
      <c r="AB141" s="150">
        <v>7500</v>
      </c>
      <c r="AC141" s="151"/>
    </row>
    <row r="142" spans="2:101" ht="32.25" customHeight="1" thickBot="1" x14ac:dyDescent="0.3">
      <c r="B142" s="155" t="s">
        <v>178</v>
      </c>
      <c r="C142" s="156">
        <v>3.5000000000000001E-3</v>
      </c>
      <c r="D142" s="159"/>
      <c r="E142" s="240">
        <v>35000</v>
      </c>
      <c r="F142" s="156">
        <v>4.4000000000000003E-3</v>
      </c>
      <c r="G142" s="159"/>
      <c r="H142" s="240">
        <v>62000</v>
      </c>
      <c r="I142" s="156">
        <v>3.0000000000000001E-3</v>
      </c>
      <c r="J142" s="159"/>
      <c r="K142" s="240">
        <v>58000</v>
      </c>
      <c r="L142" s="156">
        <v>3.0000000000000001E-3</v>
      </c>
      <c r="M142" s="159"/>
      <c r="N142" s="240">
        <v>45000</v>
      </c>
      <c r="O142" s="156">
        <v>4.0000000000000001E-3</v>
      </c>
      <c r="P142" s="159"/>
      <c r="Q142" s="240">
        <v>45000</v>
      </c>
      <c r="R142" s="156">
        <v>4.1999999999999997E-3</v>
      </c>
      <c r="S142" s="159"/>
      <c r="T142" s="240">
        <v>54000</v>
      </c>
      <c r="U142" s="156">
        <v>3.7499999999999999E-3</v>
      </c>
      <c r="V142" s="159"/>
      <c r="W142" s="240">
        <v>48750</v>
      </c>
      <c r="X142" s="156">
        <v>2.5000000000000001E-3</v>
      </c>
      <c r="Y142" s="159"/>
      <c r="Z142" s="240">
        <v>25000</v>
      </c>
      <c r="AA142" s="156">
        <v>4.7999999999999996E-3</v>
      </c>
      <c r="AB142" s="159"/>
      <c r="AC142" s="240">
        <v>48000</v>
      </c>
    </row>
    <row r="143" spans="2:101" ht="32.25" customHeight="1" thickBot="1" x14ac:dyDescent="0.3"/>
    <row r="144" spans="2:101" ht="32.25" customHeight="1" thickBot="1" x14ac:dyDescent="0.3">
      <c r="B144" s="226" t="s">
        <v>179</v>
      </c>
      <c r="C144" s="344">
        <v>250</v>
      </c>
      <c r="D144" s="345"/>
      <c r="E144" s="346"/>
      <c r="F144" s="344">
        <v>260</v>
      </c>
      <c r="G144" s="347"/>
      <c r="H144" s="346"/>
      <c r="I144" s="348">
        <v>337.5</v>
      </c>
      <c r="J144" s="347"/>
      <c r="K144" s="346"/>
      <c r="L144" s="344">
        <v>336</v>
      </c>
      <c r="M144" s="349"/>
      <c r="N144" s="346"/>
      <c r="O144" s="344">
        <v>300</v>
      </c>
      <c r="P144" s="347"/>
      <c r="Q144" s="346"/>
      <c r="R144" s="344">
        <v>360</v>
      </c>
      <c r="S144" s="347"/>
      <c r="T144" s="346"/>
      <c r="U144" s="344">
        <v>595</v>
      </c>
      <c r="V144" s="347"/>
      <c r="W144" s="346"/>
      <c r="X144" s="344">
        <v>150</v>
      </c>
      <c r="Y144" s="347"/>
      <c r="Z144" s="346"/>
      <c r="AA144" s="344">
        <v>300</v>
      </c>
      <c r="AB144" s="347"/>
      <c r="AC144" s="346"/>
    </row>
    <row r="145" spans="2:23" ht="19.5" customHeight="1" x14ac:dyDescent="0.25"/>
    <row r="146" spans="2:23" ht="19.5" customHeight="1" x14ac:dyDescent="0.25">
      <c r="B146" s="501" t="s">
        <v>417</v>
      </c>
    </row>
    <row r="147" spans="2:23" ht="19.5" customHeight="1" thickBot="1" x14ac:dyDescent="0.3"/>
    <row r="148" spans="2:23" ht="32.25" customHeight="1" thickBot="1" x14ac:dyDescent="0.3">
      <c r="B148" s="544" t="s">
        <v>240</v>
      </c>
      <c r="C148" s="545"/>
      <c r="D148" s="545"/>
      <c r="E148" s="545"/>
      <c r="F148" s="545"/>
      <c r="G148" s="551"/>
    </row>
    <row r="149" spans="2:23" ht="32.25" customHeight="1" thickBot="1" x14ac:dyDescent="0.3">
      <c r="B149" s="144" t="s">
        <v>243</v>
      </c>
    </row>
    <row r="150" spans="2:23" ht="32.25" customHeight="1" thickBot="1" x14ac:dyDescent="0.3">
      <c r="B150" s="172"/>
      <c r="C150" s="590" t="s">
        <v>235</v>
      </c>
      <c r="D150" s="591"/>
      <c r="E150" s="592"/>
      <c r="F150" s="590" t="s">
        <v>141</v>
      </c>
      <c r="G150" s="591"/>
      <c r="H150" s="592"/>
      <c r="I150" s="590" t="s">
        <v>38</v>
      </c>
      <c r="J150" s="591"/>
      <c r="K150" s="592"/>
      <c r="L150" s="590" t="s">
        <v>241</v>
      </c>
      <c r="M150" s="591"/>
      <c r="N150" s="592"/>
      <c r="O150" s="590" t="s">
        <v>242</v>
      </c>
      <c r="P150" s="591"/>
      <c r="Q150" s="592"/>
      <c r="R150" s="590" t="s">
        <v>151</v>
      </c>
      <c r="S150" s="591"/>
      <c r="T150" s="592"/>
      <c r="U150" s="590" t="s">
        <v>152</v>
      </c>
      <c r="V150" s="591"/>
      <c r="W150" s="592"/>
    </row>
    <row r="151" spans="2:23" ht="32.25" customHeight="1" thickBot="1" x14ac:dyDescent="0.3">
      <c r="B151" s="190" t="s">
        <v>137</v>
      </c>
      <c r="C151" s="140" t="s">
        <v>153</v>
      </c>
      <c r="D151" s="141" t="s">
        <v>175</v>
      </c>
      <c r="E151" s="145" t="s">
        <v>238</v>
      </c>
      <c r="F151" s="140" t="s">
        <v>153</v>
      </c>
      <c r="G151" s="141" t="s">
        <v>175</v>
      </c>
      <c r="H151" s="145" t="s">
        <v>238</v>
      </c>
      <c r="I151" s="140" t="s">
        <v>153</v>
      </c>
      <c r="J151" s="141" t="s">
        <v>175</v>
      </c>
      <c r="K151" s="145" t="s">
        <v>238</v>
      </c>
      <c r="L151" s="140" t="s">
        <v>153</v>
      </c>
      <c r="M151" s="141" t="s">
        <v>175</v>
      </c>
      <c r="N151" s="145" t="s">
        <v>238</v>
      </c>
      <c r="O151" s="140" t="s">
        <v>153</v>
      </c>
      <c r="P151" s="141" t="s">
        <v>175</v>
      </c>
      <c r="Q151" s="145" t="s">
        <v>238</v>
      </c>
      <c r="R151" s="140" t="s">
        <v>153</v>
      </c>
      <c r="S151" s="141" t="s">
        <v>175</v>
      </c>
      <c r="T151" s="145" t="s">
        <v>238</v>
      </c>
      <c r="U151" s="140" t="s">
        <v>153</v>
      </c>
      <c r="V151" s="141" t="s">
        <v>175</v>
      </c>
      <c r="W151" s="145" t="s">
        <v>238</v>
      </c>
    </row>
    <row r="152" spans="2:23" ht="32.25" customHeight="1" thickBot="1" x14ac:dyDescent="0.3">
      <c r="B152" s="155" t="s">
        <v>177</v>
      </c>
      <c r="C152" s="147">
        <v>5.8999999999999999E-3</v>
      </c>
      <c r="D152" s="150">
        <v>17000</v>
      </c>
      <c r="E152" s="151"/>
      <c r="F152" s="147">
        <v>4.3E-3</v>
      </c>
      <c r="G152" s="150">
        <v>12000</v>
      </c>
      <c r="H152" s="151"/>
      <c r="I152" s="147">
        <v>4.4999999999999997E-3</v>
      </c>
      <c r="J152" s="150">
        <v>3000</v>
      </c>
      <c r="K152" s="151"/>
      <c r="L152" s="147">
        <v>6.0000000000000001E-3</v>
      </c>
      <c r="M152" s="150">
        <v>6000</v>
      </c>
      <c r="N152" s="151"/>
      <c r="O152" s="147">
        <v>4.0000000000000001E-3</v>
      </c>
      <c r="P152" s="150">
        <v>5000</v>
      </c>
      <c r="Q152" s="151"/>
      <c r="R152" s="147">
        <v>6.4999999999999997E-3</v>
      </c>
      <c r="S152" s="150">
        <v>3250</v>
      </c>
      <c r="T152" s="151"/>
      <c r="U152" s="147">
        <v>5.4000000000000003E-3</v>
      </c>
      <c r="V152" s="150">
        <v>7500</v>
      </c>
      <c r="W152" s="151"/>
    </row>
    <row r="153" spans="2:23" ht="32.25" customHeight="1" thickBot="1" x14ac:dyDescent="0.3">
      <c r="B153" s="155" t="s">
        <v>178</v>
      </c>
      <c r="C153" s="156">
        <v>4.4000000000000003E-3</v>
      </c>
      <c r="D153" s="159"/>
      <c r="E153" s="240">
        <v>62000</v>
      </c>
      <c r="F153" s="156">
        <v>3.0000000000000001E-3</v>
      </c>
      <c r="G153" s="159"/>
      <c r="H153" s="240">
        <v>58000</v>
      </c>
      <c r="I153" s="156">
        <v>3.0000000000000001E-3</v>
      </c>
      <c r="J153" s="159"/>
      <c r="K153" s="240">
        <v>45000</v>
      </c>
      <c r="L153" s="156">
        <v>4.0000000000000001E-3</v>
      </c>
      <c r="M153" s="159"/>
      <c r="N153" s="240">
        <v>45000</v>
      </c>
      <c r="O153" s="156">
        <v>3.7499999999999999E-3</v>
      </c>
      <c r="P153" s="159"/>
      <c r="Q153" s="240">
        <v>48750</v>
      </c>
      <c r="R153" s="156">
        <v>2.5000000000000001E-3</v>
      </c>
      <c r="S153" s="159"/>
      <c r="T153" s="240">
        <v>25000</v>
      </c>
      <c r="U153" s="156">
        <v>4.7999999999999996E-3</v>
      </c>
      <c r="V153" s="159"/>
      <c r="W153" s="240">
        <v>48000</v>
      </c>
    </row>
    <row r="154" spans="2:23" ht="32.25" customHeight="1" thickBot="1" x14ac:dyDescent="0.3"/>
    <row r="155" spans="2:23" ht="32.25" customHeight="1" thickBot="1" x14ac:dyDescent="0.3">
      <c r="B155" s="226" t="s">
        <v>179</v>
      </c>
      <c r="C155" s="350">
        <v>260</v>
      </c>
      <c r="D155" s="345"/>
      <c r="E155" s="346"/>
      <c r="F155" s="348">
        <v>337.5</v>
      </c>
      <c r="G155" s="347"/>
      <c r="H155" s="346"/>
      <c r="I155" s="344">
        <v>336</v>
      </c>
      <c r="J155" s="347"/>
      <c r="K155" s="346"/>
      <c r="L155" s="344">
        <v>300</v>
      </c>
      <c r="M155" s="347"/>
      <c r="N155" s="346"/>
      <c r="O155" s="344">
        <v>595</v>
      </c>
      <c r="P155" s="347"/>
      <c r="Q155" s="346"/>
      <c r="R155" s="344">
        <v>150</v>
      </c>
      <c r="S155" s="347"/>
      <c r="T155" s="346"/>
      <c r="U155" s="344">
        <v>300</v>
      </c>
      <c r="V155" s="347"/>
      <c r="W155" s="346"/>
    </row>
    <row r="156" spans="2:23" ht="19.5" customHeight="1" x14ac:dyDescent="0.25"/>
    <row r="157" spans="2:23" ht="19.5" customHeight="1" x14ac:dyDescent="0.25">
      <c r="B157" s="501" t="s">
        <v>417</v>
      </c>
    </row>
    <row r="158" spans="2:23" ht="19.5" customHeight="1" thickBot="1" x14ac:dyDescent="0.3"/>
    <row r="159" spans="2:23" ht="32.25" customHeight="1" thickBot="1" x14ac:dyDescent="0.3">
      <c r="B159" s="544" t="s">
        <v>244</v>
      </c>
      <c r="C159" s="545"/>
      <c r="D159" s="545"/>
      <c r="E159" s="545"/>
      <c r="F159" s="545"/>
      <c r="G159" s="545"/>
      <c r="H159" s="551"/>
    </row>
    <row r="160" spans="2:23" ht="32.25" customHeight="1" thickBot="1" x14ac:dyDescent="0.3">
      <c r="B160" s="144" t="s">
        <v>248</v>
      </c>
      <c r="I160" s="144"/>
    </row>
    <row r="161" spans="2:38" ht="32.25" customHeight="1" thickBot="1" x14ac:dyDescent="0.3">
      <c r="B161" s="172"/>
      <c r="C161" s="590" t="s">
        <v>138</v>
      </c>
      <c r="D161" s="591"/>
      <c r="E161" s="592"/>
      <c r="F161" s="590" t="s">
        <v>162</v>
      </c>
      <c r="G161" s="591"/>
      <c r="H161" s="592"/>
      <c r="I161" s="590" t="s">
        <v>140</v>
      </c>
      <c r="J161" s="591"/>
      <c r="K161" s="592"/>
      <c r="L161" s="590" t="s">
        <v>39</v>
      </c>
      <c r="M161" s="591"/>
      <c r="N161" s="592"/>
      <c r="O161" s="590" t="s">
        <v>144</v>
      </c>
      <c r="P161" s="591"/>
      <c r="Q161" s="592"/>
      <c r="R161" s="590" t="s">
        <v>145</v>
      </c>
      <c r="S161" s="591"/>
      <c r="T161" s="592"/>
      <c r="U161" s="590" t="s">
        <v>245</v>
      </c>
      <c r="V161" s="591"/>
      <c r="W161" s="592"/>
      <c r="X161" s="590" t="s">
        <v>50</v>
      </c>
      <c r="Y161" s="591"/>
      <c r="Z161" s="592"/>
      <c r="AA161" s="590" t="s">
        <v>166</v>
      </c>
      <c r="AB161" s="591"/>
      <c r="AC161" s="592"/>
      <c r="AD161" s="590" t="s">
        <v>237</v>
      </c>
      <c r="AE161" s="591"/>
      <c r="AF161" s="592"/>
      <c r="AG161" s="590" t="s">
        <v>151</v>
      </c>
      <c r="AH161" s="591"/>
      <c r="AI161" s="592"/>
      <c r="AJ161" s="590" t="s">
        <v>152</v>
      </c>
      <c r="AK161" s="591"/>
      <c r="AL161" s="592"/>
    </row>
    <row r="162" spans="2:38" ht="32.25" customHeight="1" thickBot="1" x14ac:dyDescent="0.3">
      <c r="B162" s="190" t="s">
        <v>246</v>
      </c>
      <c r="C162" s="140" t="s">
        <v>247</v>
      </c>
      <c r="D162" s="141" t="s">
        <v>175</v>
      </c>
      <c r="E162" s="145" t="s">
        <v>155</v>
      </c>
      <c r="F162" s="140" t="s">
        <v>247</v>
      </c>
      <c r="G162" s="141" t="s">
        <v>175</v>
      </c>
      <c r="H162" s="145" t="s">
        <v>155</v>
      </c>
      <c r="I162" s="140" t="s">
        <v>247</v>
      </c>
      <c r="J162" s="141" t="s">
        <v>175</v>
      </c>
      <c r="K162" s="145" t="s">
        <v>155</v>
      </c>
      <c r="L162" s="140" t="s">
        <v>247</v>
      </c>
      <c r="M162" s="141" t="s">
        <v>175</v>
      </c>
      <c r="N162" s="145" t="s">
        <v>155</v>
      </c>
      <c r="O162" s="140" t="s">
        <v>247</v>
      </c>
      <c r="P162" s="141" t="s">
        <v>175</v>
      </c>
      <c r="Q162" s="145" t="s">
        <v>155</v>
      </c>
      <c r="R162" s="140" t="s">
        <v>247</v>
      </c>
      <c r="S162" s="141" t="s">
        <v>175</v>
      </c>
      <c r="T162" s="145" t="s">
        <v>155</v>
      </c>
      <c r="U162" s="140" t="s">
        <v>247</v>
      </c>
      <c r="V162" s="141" t="s">
        <v>175</v>
      </c>
      <c r="W162" s="145" t="s">
        <v>155</v>
      </c>
      <c r="X162" s="140" t="s">
        <v>247</v>
      </c>
      <c r="Y162" s="141" t="s">
        <v>175</v>
      </c>
      <c r="Z162" s="145" t="s">
        <v>155</v>
      </c>
      <c r="AA162" s="140" t="s">
        <v>247</v>
      </c>
      <c r="AB162" s="141" t="s">
        <v>175</v>
      </c>
      <c r="AC162" s="145" t="s">
        <v>155</v>
      </c>
      <c r="AD162" s="140" t="s">
        <v>247</v>
      </c>
      <c r="AE162" s="141" t="s">
        <v>175</v>
      </c>
      <c r="AF162" s="145" t="s">
        <v>155</v>
      </c>
      <c r="AG162" s="140" t="s">
        <v>247</v>
      </c>
      <c r="AH162" s="141" t="s">
        <v>175</v>
      </c>
      <c r="AI162" s="145" t="s">
        <v>155</v>
      </c>
      <c r="AJ162" s="140" t="s">
        <v>247</v>
      </c>
      <c r="AK162" s="141" t="s">
        <v>175</v>
      </c>
      <c r="AL162" s="145" t="s">
        <v>155</v>
      </c>
    </row>
    <row r="163" spans="2:38" ht="32.25" customHeight="1" x14ac:dyDescent="0.25">
      <c r="B163" s="194" t="s">
        <v>177</v>
      </c>
      <c r="C163" s="147">
        <v>7.4999999999999997E-3</v>
      </c>
      <c r="D163" s="150">
        <v>14950</v>
      </c>
      <c r="E163" s="151"/>
      <c r="F163" s="184">
        <v>7.0000000000000001E-3</v>
      </c>
      <c r="G163" s="150">
        <v>7500</v>
      </c>
      <c r="H163" s="151"/>
      <c r="I163" s="184">
        <v>6.3E-3</v>
      </c>
      <c r="J163" s="150">
        <v>5000</v>
      </c>
      <c r="K163" s="151"/>
      <c r="L163" s="184">
        <v>5.0000000000000001E-3</v>
      </c>
      <c r="M163" s="150">
        <v>9000</v>
      </c>
      <c r="N163" s="151"/>
      <c r="O163" s="184">
        <v>6.0000000000000001E-3</v>
      </c>
      <c r="P163" s="150">
        <v>8000</v>
      </c>
      <c r="Q163" s="151"/>
      <c r="R163" s="184">
        <v>6.0000000000000001E-3</v>
      </c>
      <c r="S163" s="150">
        <v>7500</v>
      </c>
      <c r="T163" s="151"/>
      <c r="U163" s="184">
        <v>5.1999999999999998E-3</v>
      </c>
      <c r="V163" s="150">
        <v>6500</v>
      </c>
      <c r="W163" s="151"/>
      <c r="X163" s="184">
        <v>6.6E-3</v>
      </c>
      <c r="Y163" s="150">
        <v>6750</v>
      </c>
      <c r="Z163" s="151"/>
      <c r="AA163" s="147">
        <v>6.4999999999999997E-3</v>
      </c>
      <c r="AB163" s="150">
        <v>5000</v>
      </c>
      <c r="AC163" s="151"/>
      <c r="AD163" s="184">
        <v>5.4999999999999997E-3</v>
      </c>
      <c r="AE163" s="150">
        <v>4500</v>
      </c>
      <c r="AF163" s="151"/>
      <c r="AG163" s="184">
        <v>3.5000000000000001E-3</v>
      </c>
      <c r="AH163" s="150">
        <v>1750</v>
      </c>
      <c r="AI163" s="151"/>
      <c r="AJ163" s="184">
        <v>4.7000000000000002E-3</v>
      </c>
      <c r="AK163" s="150">
        <v>8000</v>
      </c>
      <c r="AL163" s="151"/>
    </row>
    <row r="164" spans="2:38" ht="32.25" customHeight="1" thickBot="1" x14ac:dyDescent="0.3">
      <c r="B164" s="200" t="s">
        <v>178</v>
      </c>
      <c r="C164" s="156">
        <v>5.7000000000000002E-3</v>
      </c>
      <c r="D164" s="159"/>
      <c r="E164" s="160">
        <v>75000</v>
      </c>
      <c r="F164" s="187">
        <v>5.0000000000000001E-3</v>
      </c>
      <c r="G164" s="159"/>
      <c r="H164" s="160">
        <v>78000</v>
      </c>
      <c r="I164" s="187">
        <v>5.0000000000000001E-3</v>
      </c>
      <c r="J164" s="159"/>
      <c r="K164" s="160">
        <v>40000</v>
      </c>
      <c r="L164" s="187">
        <v>3.5000000000000001E-3</v>
      </c>
      <c r="M164" s="159"/>
      <c r="N164" s="160">
        <v>52500</v>
      </c>
      <c r="O164" s="187">
        <v>4.4999999999999997E-3</v>
      </c>
      <c r="P164" s="159"/>
      <c r="Q164" s="160">
        <v>50000</v>
      </c>
      <c r="R164" s="187">
        <v>5.0000000000000001E-3</v>
      </c>
      <c r="S164" s="159"/>
      <c r="T164" s="160">
        <v>37500</v>
      </c>
      <c r="U164" s="187">
        <v>4.4000000000000003E-3</v>
      </c>
      <c r="V164" s="159"/>
      <c r="W164" s="160">
        <v>66000</v>
      </c>
      <c r="X164" s="187">
        <v>5.7000000000000002E-3</v>
      </c>
      <c r="Y164" s="159"/>
      <c r="Z164" s="160">
        <v>68400</v>
      </c>
      <c r="AA164" s="156">
        <v>4.4999999999999997E-3</v>
      </c>
      <c r="AB164" s="159"/>
      <c r="AC164" s="160">
        <v>42500</v>
      </c>
      <c r="AD164" s="187">
        <v>4.4999999999999997E-3</v>
      </c>
      <c r="AE164" s="159"/>
      <c r="AF164" s="160">
        <v>67500</v>
      </c>
      <c r="AG164" s="187">
        <v>2.5000000000000001E-3</v>
      </c>
      <c r="AH164" s="159"/>
      <c r="AI164" s="160">
        <v>25000</v>
      </c>
      <c r="AJ164" s="187">
        <v>3.5000000000000001E-3</v>
      </c>
      <c r="AK164" s="159"/>
      <c r="AL164" s="160">
        <v>45000</v>
      </c>
    </row>
    <row r="165" spans="2:38" ht="19.5" customHeight="1" x14ac:dyDescent="0.25"/>
    <row r="166" spans="2:38" ht="19.5" customHeight="1" x14ac:dyDescent="0.25">
      <c r="B166" s="501" t="s">
        <v>417</v>
      </c>
    </row>
    <row r="167" spans="2:38" ht="19.5" customHeight="1" thickBot="1" x14ac:dyDescent="0.3"/>
    <row r="168" spans="2:38" ht="32.25" customHeight="1" thickBot="1" x14ac:dyDescent="0.3">
      <c r="B168" s="544" t="s">
        <v>249</v>
      </c>
      <c r="C168" s="545"/>
      <c r="D168" s="545"/>
      <c r="E168" s="545"/>
      <c r="F168" s="545"/>
      <c r="G168" s="545"/>
      <c r="H168" s="545"/>
      <c r="I168" s="551"/>
    </row>
    <row r="169" spans="2:38" ht="32.25" customHeight="1" thickBot="1" x14ac:dyDescent="0.3">
      <c r="B169" s="144" t="s">
        <v>250</v>
      </c>
    </row>
    <row r="170" spans="2:38" ht="32.25" customHeight="1" thickBot="1" x14ac:dyDescent="0.3">
      <c r="B170" s="172"/>
      <c r="C170" s="590" t="s">
        <v>138</v>
      </c>
      <c r="D170" s="591"/>
      <c r="E170" s="592"/>
      <c r="F170" s="590" t="s">
        <v>162</v>
      </c>
      <c r="G170" s="591"/>
      <c r="H170" s="592"/>
      <c r="I170" s="590" t="s">
        <v>140</v>
      </c>
      <c r="J170" s="591"/>
      <c r="K170" s="592"/>
      <c r="L170" s="590" t="s">
        <v>39</v>
      </c>
      <c r="M170" s="591"/>
      <c r="N170" s="592"/>
      <c r="O170" s="590" t="s">
        <v>144</v>
      </c>
      <c r="P170" s="591"/>
      <c r="Q170" s="592"/>
      <c r="R170" s="590" t="s">
        <v>145</v>
      </c>
      <c r="S170" s="591"/>
      <c r="T170" s="592"/>
      <c r="U170" s="590" t="s">
        <v>245</v>
      </c>
      <c r="V170" s="591"/>
      <c r="W170" s="592"/>
      <c r="X170" s="590" t="s">
        <v>166</v>
      </c>
      <c r="Y170" s="591"/>
      <c r="Z170" s="592"/>
      <c r="AA170" s="590" t="s">
        <v>190</v>
      </c>
      <c r="AB170" s="591"/>
      <c r="AC170" s="592"/>
      <c r="AD170" s="590" t="s">
        <v>151</v>
      </c>
      <c r="AE170" s="591"/>
      <c r="AF170" s="592"/>
      <c r="AG170" s="590" t="s">
        <v>152</v>
      </c>
      <c r="AH170" s="591"/>
      <c r="AI170" s="592"/>
    </row>
    <row r="171" spans="2:38" ht="32.25" customHeight="1" thickBot="1" x14ac:dyDescent="0.3">
      <c r="B171" s="190" t="s">
        <v>246</v>
      </c>
      <c r="C171" s="180" t="s">
        <v>247</v>
      </c>
      <c r="D171" s="141" t="s">
        <v>175</v>
      </c>
      <c r="E171" s="145" t="s">
        <v>155</v>
      </c>
      <c r="F171" s="180" t="s">
        <v>247</v>
      </c>
      <c r="G171" s="141" t="s">
        <v>175</v>
      </c>
      <c r="H171" s="145" t="s">
        <v>155</v>
      </c>
      <c r="I171" s="180" t="s">
        <v>247</v>
      </c>
      <c r="J171" s="141" t="s">
        <v>175</v>
      </c>
      <c r="K171" s="145" t="s">
        <v>155</v>
      </c>
      <c r="L171" s="180" t="s">
        <v>247</v>
      </c>
      <c r="M171" s="141" t="s">
        <v>175</v>
      </c>
      <c r="N171" s="145" t="s">
        <v>155</v>
      </c>
      <c r="O171" s="180" t="s">
        <v>247</v>
      </c>
      <c r="P171" s="141" t="s">
        <v>175</v>
      </c>
      <c r="Q171" s="145" t="s">
        <v>155</v>
      </c>
      <c r="R171" s="180" t="s">
        <v>247</v>
      </c>
      <c r="S171" s="141" t="s">
        <v>175</v>
      </c>
      <c r="T171" s="145" t="s">
        <v>155</v>
      </c>
      <c r="U171" s="180" t="s">
        <v>247</v>
      </c>
      <c r="V171" s="141" t="s">
        <v>175</v>
      </c>
      <c r="W171" s="145" t="s">
        <v>155</v>
      </c>
      <c r="X171" s="180" t="s">
        <v>247</v>
      </c>
      <c r="Y171" s="141" t="s">
        <v>175</v>
      </c>
      <c r="Z171" s="145" t="s">
        <v>155</v>
      </c>
      <c r="AA171" s="180" t="s">
        <v>247</v>
      </c>
      <c r="AB171" s="141" t="s">
        <v>175</v>
      </c>
      <c r="AC171" s="145" t="s">
        <v>155</v>
      </c>
      <c r="AD171" s="180" t="s">
        <v>247</v>
      </c>
      <c r="AE171" s="141" t="s">
        <v>175</v>
      </c>
      <c r="AF171" s="145" t="s">
        <v>155</v>
      </c>
      <c r="AG171" s="180" t="s">
        <v>247</v>
      </c>
      <c r="AH171" s="141" t="s">
        <v>175</v>
      </c>
      <c r="AI171" s="145" t="s">
        <v>155</v>
      </c>
    </row>
    <row r="172" spans="2:38" ht="32.25" customHeight="1" x14ac:dyDescent="0.25">
      <c r="B172" s="351" t="s">
        <v>177</v>
      </c>
      <c r="C172" s="147">
        <v>7.4999999999999997E-3</v>
      </c>
      <c r="D172" s="150">
        <v>14950</v>
      </c>
      <c r="E172" s="151"/>
      <c r="F172" s="184">
        <v>7.0000000000000001E-3</v>
      </c>
      <c r="G172" s="150">
        <v>7500</v>
      </c>
      <c r="H172" s="151"/>
      <c r="I172" s="184">
        <v>6.3E-3</v>
      </c>
      <c r="J172" s="150">
        <v>5000</v>
      </c>
      <c r="K172" s="151"/>
      <c r="L172" s="184">
        <v>5.0000000000000001E-3</v>
      </c>
      <c r="M172" s="150">
        <v>9000</v>
      </c>
      <c r="N172" s="151"/>
      <c r="O172" s="147">
        <v>6.0000000000000001E-3</v>
      </c>
      <c r="P172" s="150">
        <v>8000</v>
      </c>
      <c r="Q172" s="352"/>
      <c r="R172" s="147">
        <v>6.0000000000000001E-3</v>
      </c>
      <c r="S172" s="150">
        <v>7500</v>
      </c>
      <c r="T172" s="352"/>
      <c r="U172" s="147">
        <v>5.5999999999999999E-3</v>
      </c>
      <c r="V172" s="150">
        <v>7000</v>
      </c>
      <c r="W172" s="352"/>
      <c r="X172" s="147">
        <v>6.4999999999999997E-3</v>
      </c>
      <c r="Y172" s="150">
        <v>5000</v>
      </c>
      <c r="Z172" s="352"/>
      <c r="AA172" s="147">
        <v>5.4999999999999997E-3</v>
      </c>
      <c r="AB172" s="150">
        <v>4500</v>
      </c>
      <c r="AC172" s="352"/>
      <c r="AD172" s="147">
        <v>3.5000000000000001E-3</v>
      </c>
      <c r="AE172" s="150">
        <v>1750</v>
      </c>
      <c r="AF172" s="151"/>
      <c r="AG172" s="147">
        <v>4.7000000000000002E-3</v>
      </c>
      <c r="AH172" s="150">
        <v>8000</v>
      </c>
      <c r="AI172" s="151"/>
    </row>
    <row r="173" spans="2:38" ht="32.25" customHeight="1" thickBot="1" x14ac:dyDescent="0.3">
      <c r="B173" s="200" t="s">
        <v>178</v>
      </c>
      <c r="C173" s="156">
        <v>5.7000000000000002E-3</v>
      </c>
      <c r="D173" s="159"/>
      <c r="E173" s="160">
        <v>75000</v>
      </c>
      <c r="F173" s="187">
        <v>5.0000000000000001E-3</v>
      </c>
      <c r="G173" s="159"/>
      <c r="H173" s="160">
        <v>78000</v>
      </c>
      <c r="I173" s="187">
        <v>5.0000000000000001E-3</v>
      </c>
      <c r="J173" s="159"/>
      <c r="K173" s="160">
        <v>40000</v>
      </c>
      <c r="L173" s="187">
        <v>3.5000000000000001E-3</v>
      </c>
      <c r="M173" s="159"/>
      <c r="N173" s="160">
        <v>52500</v>
      </c>
      <c r="O173" s="156">
        <v>4.4999999999999997E-3</v>
      </c>
      <c r="P173" s="159"/>
      <c r="Q173" s="201">
        <v>50000</v>
      </c>
      <c r="R173" s="156">
        <v>5.0000000000000001E-3</v>
      </c>
      <c r="S173" s="159"/>
      <c r="T173" s="201">
        <v>37500</v>
      </c>
      <c r="U173" s="156">
        <v>4.7999999999999996E-3</v>
      </c>
      <c r="V173" s="159"/>
      <c r="W173" s="201">
        <v>72000</v>
      </c>
      <c r="X173" s="156">
        <v>4.4999999999999997E-3</v>
      </c>
      <c r="Y173" s="159"/>
      <c r="Z173" s="201">
        <v>42500</v>
      </c>
      <c r="AA173" s="156">
        <v>4.4999999999999997E-3</v>
      </c>
      <c r="AB173" s="159"/>
      <c r="AC173" s="201">
        <v>67500</v>
      </c>
      <c r="AD173" s="156">
        <v>2.5000000000000001E-3</v>
      </c>
      <c r="AE173" s="159"/>
      <c r="AF173" s="160">
        <v>25000</v>
      </c>
      <c r="AG173" s="156">
        <v>3.5000000000000001E-3</v>
      </c>
      <c r="AH173" s="159"/>
      <c r="AI173" s="160">
        <v>45000</v>
      </c>
    </row>
    <row r="174" spans="2:38" ht="19.5" customHeight="1" x14ac:dyDescent="0.25"/>
    <row r="175" spans="2:38" ht="19.5" customHeight="1" x14ac:dyDescent="0.25">
      <c r="B175" s="501" t="s">
        <v>417</v>
      </c>
    </row>
    <row r="176" spans="2:38" ht="19.5" customHeight="1" thickBot="1" x14ac:dyDescent="0.3"/>
    <row r="177" spans="2:86" ht="32.25" customHeight="1" thickBot="1" x14ac:dyDescent="0.3">
      <c r="B177" s="544" t="s">
        <v>251</v>
      </c>
      <c r="C177" s="545"/>
      <c r="D177" s="545"/>
      <c r="E177" s="545"/>
      <c r="F177" s="545"/>
      <c r="G177" s="545"/>
      <c r="H177" s="545"/>
      <c r="I177" s="545"/>
      <c r="J177" s="551"/>
    </row>
    <row r="178" spans="2:86" ht="32.25" customHeight="1" thickBot="1" x14ac:dyDescent="0.3">
      <c r="B178" s="144" t="s">
        <v>264</v>
      </c>
    </row>
    <row r="179" spans="2:86" ht="32.25" customHeight="1" thickBot="1" x14ac:dyDescent="0.3">
      <c r="B179" s="172"/>
      <c r="C179" s="590" t="s">
        <v>252</v>
      </c>
      <c r="D179" s="591"/>
      <c r="E179" s="591"/>
      <c r="F179" s="591"/>
      <c r="G179" s="591"/>
      <c r="H179" s="592"/>
      <c r="I179" s="590" t="s">
        <v>234</v>
      </c>
      <c r="J179" s="591"/>
      <c r="K179" s="591"/>
      <c r="L179" s="591"/>
      <c r="M179" s="591"/>
      <c r="N179" s="592"/>
      <c r="O179" s="590" t="s">
        <v>162</v>
      </c>
      <c r="P179" s="591"/>
      <c r="Q179" s="591"/>
      <c r="R179" s="591"/>
      <c r="S179" s="591"/>
      <c r="T179" s="592"/>
      <c r="U179" s="590" t="s">
        <v>253</v>
      </c>
      <c r="V179" s="591"/>
      <c r="W179" s="591"/>
      <c r="X179" s="591"/>
      <c r="Y179" s="591"/>
      <c r="Z179" s="592"/>
      <c r="AA179" s="590" t="s">
        <v>188</v>
      </c>
      <c r="AB179" s="591"/>
      <c r="AC179" s="591"/>
      <c r="AD179" s="591"/>
      <c r="AE179" s="591"/>
      <c r="AF179" s="592"/>
      <c r="AG179" s="590" t="s">
        <v>46</v>
      </c>
      <c r="AH179" s="591"/>
      <c r="AI179" s="591"/>
      <c r="AJ179" s="591"/>
      <c r="AK179" s="591"/>
      <c r="AL179" s="592"/>
      <c r="AM179" s="590" t="s">
        <v>254</v>
      </c>
      <c r="AN179" s="591"/>
      <c r="AO179" s="591"/>
      <c r="AP179" s="591"/>
      <c r="AQ179" s="591"/>
      <c r="AR179" s="592"/>
      <c r="AS179" s="590" t="s">
        <v>354</v>
      </c>
      <c r="AT179" s="591"/>
      <c r="AU179" s="591"/>
      <c r="AV179" s="591"/>
      <c r="AW179" s="591"/>
      <c r="AX179" s="592"/>
      <c r="AY179" s="590" t="s">
        <v>54</v>
      </c>
      <c r="AZ179" s="591"/>
      <c r="BA179" s="591"/>
      <c r="BB179" s="591"/>
      <c r="BC179" s="591"/>
      <c r="BD179" s="592"/>
      <c r="BE179" s="590" t="s">
        <v>256</v>
      </c>
      <c r="BF179" s="591"/>
      <c r="BG179" s="591"/>
      <c r="BH179" s="591"/>
      <c r="BI179" s="591"/>
      <c r="BJ179" s="592"/>
      <c r="BK179" s="590" t="s">
        <v>56</v>
      </c>
      <c r="BL179" s="591"/>
      <c r="BM179" s="591"/>
      <c r="BN179" s="591"/>
      <c r="BO179" s="591"/>
      <c r="BP179" s="592"/>
      <c r="BQ179" s="590" t="s">
        <v>151</v>
      </c>
      <c r="BR179" s="591"/>
      <c r="BS179" s="591"/>
      <c r="BT179" s="591"/>
      <c r="BU179" s="591"/>
      <c r="BV179" s="592"/>
      <c r="BW179" s="590" t="s">
        <v>152</v>
      </c>
      <c r="BX179" s="591"/>
      <c r="BY179" s="591"/>
      <c r="BZ179" s="591"/>
      <c r="CA179" s="591"/>
      <c r="CB179" s="592"/>
      <c r="CC179" s="590" t="s">
        <v>257</v>
      </c>
      <c r="CD179" s="591"/>
      <c r="CE179" s="591"/>
      <c r="CF179" s="591"/>
      <c r="CG179" s="591"/>
      <c r="CH179" s="592"/>
    </row>
    <row r="180" spans="2:86" ht="32.25" customHeight="1" thickBot="1" x14ac:dyDescent="0.3">
      <c r="B180" s="190" t="s">
        <v>137</v>
      </c>
      <c r="C180" s="140" t="s">
        <v>258</v>
      </c>
      <c r="D180" s="141" t="s">
        <v>259</v>
      </c>
      <c r="E180" s="141" t="s">
        <v>260</v>
      </c>
      <c r="F180" s="141" t="s">
        <v>261</v>
      </c>
      <c r="G180" s="141" t="s">
        <v>262</v>
      </c>
      <c r="H180" s="145" t="s">
        <v>263</v>
      </c>
      <c r="I180" s="140" t="s">
        <v>258</v>
      </c>
      <c r="J180" s="141" t="s">
        <v>259</v>
      </c>
      <c r="K180" s="141" t="s">
        <v>260</v>
      </c>
      <c r="L180" s="141" t="s">
        <v>261</v>
      </c>
      <c r="M180" s="141" t="s">
        <v>262</v>
      </c>
      <c r="N180" s="145" t="s">
        <v>263</v>
      </c>
      <c r="O180" s="180" t="s">
        <v>258</v>
      </c>
      <c r="P180" s="141" t="s">
        <v>259</v>
      </c>
      <c r="Q180" s="141" t="s">
        <v>260</v>
      </c>
      <c r="R180" s="141" t="s">
        <v>261</v>
      </c>
      <c r="S180" s="141" t="s">
        <v>262</v>
      </c>
      <c r="T180" s="145" t="s">
        <v>263</v>
      </c>
      <c r="U180" s="180" t="s">
        <v>258</v>
      </c>
      <c r="V180" s="141" t="s">
        <v>259</v>
      </c>
      <c r="W180" s="141" t="s">
        <v>260</v>
      </c>
      <c r="X180" s="141" t="s">
        <v>261</v>
      </c>
      <c r="Y180" s="141" t="s">
        <v>262</v>
      </c>
      <c r="Z180" s="145" t="s">
        <v>263</v>
      </c>
      <c r="AA180" s="180" t="s">
        <v>258</v>
      </c>
      <c r="AB180" s="141" t="s">
        <v>259</v>
      </c>
      <c r="AC180" s="141" t="s">
        <v>260</v>
      </c>
      <c r="AD180" s="141" t="s">
        <v>261</v>
      </c>
      <c r="AE180" s="141" t="s">
        <v>262</v>
      </c>
      <c r="AF180" s="145" t="s">
        <v>263</v>
      </c>
      <c r="AG180" s="180" t="s">
        <v>258</v>
      </c>
      <c r="AH180" s="141" t="s">
        <v>259</v>
      </c>
      <c r="AI180" s="141" t="s">
        <v>260</v>
      </c>
      <c r="AJ180" s="141" t="s">
        <v>261</v>
      </c>
      <c r="AK180" s="141" t="s">
        <v>262</v>
      </c>
      <c r="AL180" s="145" t="s">
        <v>263</v>
      </c>
      <c r="AM180" s="180" t="s">
        <v>258</v>
      </c>
      <c r="AN180" s="141" t="s">
        <v>259</v>
      </c>
      <c r="AO180" s="141" t="s">
        <v>260</v>
      </c>
      <c r="AP180" s="141" t="s">
        <v>261</v>
      </c>
      <c r="AQ180" s="141" t="s">
        <v>262</v>
      </c>
      <c r="AR180" s="145" t="s">
        <v>263</v>
      </c>
      <c r="AS180" s="180" t="s">
        <v>258</v>
      </c>
      <c r="AT180" s="141" t="s">
        <v>259</v>
      </c>
      <c r="AU180" s="141" t="s">
        <v>260</v>
      </c>
      <c r="AV180" s="141" t="s">
        <v>261</v>
      </c>
      <c r="AW180" s="141" t="s">
        <v>262</v>
      </c>
      <c r="AX180" s="145" t="s">
        <v>263</v>
      </c>
      <c r="AY180" s="180" t="s">
        <v>258</v>
      </c>
      <c r="AZ180" s="141" t="s">
        <v>259</v>
      </c>
      <c r="BA180" s="141" t="s">
        <v>260</v>
      </c>
      <c r="BB180" s="141" t="s">
        <v>261</v>
      </c>
      <c r="BC180" s="141" t="s">
        <v>262</v>
      </c>
      <c r="BD180" s="145" t="s">
        <v>263</v>
      </c>
      <c r="BE180" s="180" t="s">
        <v>258</v>
      </c>
      <c r="BF180" s="141" t="s">
        <v>259</v>
      </c>
      <c r="BG180" s="141" t="s">
        <v>260</v>
      </c>
      <c r="BH180" s="141" t="s">
        <v>261</v>
      </c>
      <c r="BI180" s="141" t="s">
        <v>262</v>
      </c>
      <c r="BJ180" s="145" t="s">
        <v>263</v>
      </c>
      <c r="BK180" s="180" t="s">
        <v>258</v>
      </c>
      <c r="BL180" s="141" t="s">
        <v>259</v>
      </c>
      <c r="BM180" s="141" t="s">
        <v>260</v>
      </c>
      <c r="BN180" s="141" t="s">
        <v>261</v>
      </c>
      <c r="BO180" s="141" t="s">
        <v>262</v>
      </c>
      <c r="BP180" s="145" t="s">
        <v>263</v>
      </c>
      <c r="BQ180" s="180" t="s">
        <v>258</v>
      </c>
      <c r="BR180" s="141" t="s">
        <v>259</v>
      </c>
      <c r="BS180" s="141" t="s">
        <v>260</v>
      </c>
      <c r="BT180" s="141" t="s">
        <v>261</v>
      </c>
      <c r="BU180" s="141" t="s">
        <v>262</v>
      </c>
      <c r="BV180" s="145" t="s">
        <v>263</v>
      </c>
      <c r="BW180" s="180" t="s">
        <v>258</v>
      </c>
      <c r="BX180" s="141" t="s">
        <v>259</v>
      </c>
      <c r="BY180" s="141" t="s">
        <v>260</v>
      </c>
      <c r="BZ180" s="141" t="s">
        <v>261</v>
      </c>
      <c r="CA180" s="141" t="s">
        <v>262</v>
      </c>
      <c r="CB180" s="145" t="s">
        <v>263</v>
      </c>
      <c r="CC180" s="180" t="s">
        <v>258</v>
      </c>
      <c r="CD180" s="141" t="s">
        <v>259</v>
      </c>
      <c r="CE180" s="141" t="s">
        <v>260</v>
      </c>
      <c r="CF180" s="141" t="s">
        <v>261</v>
      </c>
      <c r="CG180" s="141" t="s">
        <v>262</v>
      </c>
      <c r="CH180" s="145" t="s">
        <v>263</v>
      </c>
    </row>
    <row r="181" spans="2:86" ht="32.25" customHeight="1" x14ac:dyDescent="0.25">
      <c r="B181" s="194" t="s">
        <v>177</v>
      </c>
      <c r="C181" s="168">
        <v>7.4999999999999997E-3</v>
      </c>
      <c r="D181" s="353">
        <v>7500</v>
      </c>
      <c r="E181" s="354"/>
      <c r="F181" s="281">
        <v>2.5000000000000001E-3</v>
      </c>
      <c r="G181" s="353">
        <v>2500</v>
      </c>
      <c r="H181" s="355"/>
      <c r="I181" s="147">
        <v>2E-3</v>
      </c>
      <c r="J181" s="148">
        <v>2000</v>
      </c>
      <c r="K181" s="207"/>
      <c r="L181" s="356">
        <v>1.5E-3</v>
      </c>
      <c r="M181" s="148">
        <v>1200</v>
      </c>
      <c r="N181" s="154"/>
      <c r="O181" s="147">
        <v>1.6999999999999999E-3</v>
      </c>
      <c r="P181" s="148">
        <v>4950</v>
      </c>
      <c r="Q181" s="207"/>
      <c r="R181" s="356">
        <v>1.1999999999999999E-3</v>
      </c>
      <c r="S181" s="148">
        <v>3200</v>
      </c>
      <c r="T181" s="154"/>
      <c r="U181" s="147">
        <v>2.5000000000000001E-3</v>
      </c>
      <c r="V181" s="148">
        <v>6500</v>
      </c>
      <c r="W181" s="207"/>
      <c r="X181" s="356">
        <v>1.1000000000000001E-3</v>
      </c>
      <c r="Y181" s="148">
        <v>3000</v>
      </c>
      <c r="Z181" s="154"/>
      <c r="AA181" s="167">
        <v>3.0999999999999999E-3</v>
      </c>
      <c r="AB181" s="357">
        <v>2750</v>
      </c>
      <c r="AC181" s="358"/>
      <c r="AD181" s="356">
        <v>1.9E-3</v>
      </c>
      <c r="AE181" s="357">
        <v>1650</v>
      </c>
      <c r="AF181" s="151"/>
      <c r="AG181" s="147">
        <v>2E-3</v>
      </c>
      <c r="AH181" s="148">
        <v>3500</v>
      </c>
      <c r="AI181" s="207"/>
      <c r="AJ181" s="356">
        <v>1E-3</v>
      </c>
      <c r="AK181" s="148">
        <v>450</v>
      </c>
      <c r="AL181" s="154"/>
      <c r="AM181" s="147">
        <v>2.5000000000000001E-3</v>
      </c>
      <c r="AN181" s="148">
        <v>975</v>
      </c>
      <c r="AO181" s="207"/>
      <c r="AP181" s="359">
        <v>7.5000000000000002E-4</v>
      </c>
      <c r="AQ181" s="148">
        <v>300</v>
      </c>
      <c r="AR181" s="154"/>
      <c r="AS181" s="147">
        <v>1.1999999999999999E-3</v>
      </c>
      <c r="AT181" s="185">
        <v>2500</v>
      </c>
      <c r="AU181" s="207"/>
      <c r="AV181" s="356">
        <v>6.9999999999999999E-4</v>
      </c>
      <c r="AW181" s="185">
        <v>1500</v>
      </c>
      <c r="AX181" s="154"/>
      <c r="AY181" s="182">
        <v>1.8E-3</v>
      </c>
      <c r="AZ181" s="169">
        <v>3000</v>
      </c>
      <c r="BA181" s="259"/>
      <c r="BB181" s="182">
        <v>1.4499999999999999E-3</v>
      </c>
      <c r="BC181" s="169">
        <v>2000</v>
      </c>
      <c r="BD181" s="259"/>
      <c r="BE181" s="147">
        <v>2E-3</v>
      </c>
      <c r="BF181" s="357">
        <v>1150</v>
      </c>
      <c r="BG181" s="358"/>
      <c r="BH181" s="356">
        <v>1E-3</v>
      </c>
      <c r="BI181" s="360">
        <v>550</v>
      </c>
      <c r="BJ181" s="361"/>
      <c r="BK181" s="167">
        <v>2.5000000000000001E-3</v>
      </c>
      <c r="BL181" s="357">
        <v>10000</v>
      </c>
      <c r="BM181" s="358"/>
      <c r="BN181" s="356">
        <v>1.5E-3</v>
      </c>
      <c r="BO181" s="357">
        <v>6935</v>
      </c>
      <c r="BP181" s="151"/>
      <c r="BQ181" s="147">
        <v>1.2999999999999999E-3</v>
      </c>
      <c r="BR181" s="148">
        <v>650</v>
      </c>
      <c r="BS181" s="207"/>
      <c r="BT181" s="356">
        <v>1.2999999999999999E-3</v>
      </c>
      <c r="BU181" s="148">
        <v>650</v>
      </c>
      <c r="BV181" s="154"/>
      <c r="BW181" s="147">
        <v>1.8E-3</v>
      </c>
      <c r="BX181" s="357">
        <v>3500</v>
      </c>
      <c r="BY181" s="358"/>
      <c r="BZ181" s="356">
        <v>1.1999999999999999E-3</v>
      </c>
      <c r="CA181" s="357">
        <v>3500</v>
      </c>
      <c r="CB181" s="151"/>
      <c r="CC181" s="147">
        <v>2E-3</v>
      </c>
      <c r="CD181" s="148">
        <v>2000</v>
      </c>
      <c r="CE181" s="207"/>
      <c r="CF181" s="356">
        <v>1E-3</v>
      </c>
      <c r="CG181" s="148">
        <v>1000</v>
      </c>
      <c r="CH181" s="154"/>
    </row>
    <row r="182" spans="2:86" ht="32.25" customHeight="1" thickBot="1" x14ac:dyDescent="0.3">
      <c r="B182" s="200" t="s">
        <v>178</v>
      </c>
      <c r="C182" s="156">
        <v>1.6999999999999999E-3</v>
      </c>
      <c r="D182" s="159"/>
      <c r="E182" s="362">
        <v>25500</v>
      </c>
      <c r="F182" s="305">
        <v>5.0000000000000001E-4</v>
      </c>
      <c r="G182" s="159"/>
      <c r="H182" s="363">
        <v>7500</v>
      </c>
      <c r="I182" s="156">
        <v>1.4E-3</v>
      </c>
      <c r="J182" s="162"/>
      <c r="K182" s="302">
        <v>11000</v>
      </c>
      <c r="L182" s="305">
        <v>1E-3</v>
      </c>
      <c r="M182" s="162"/>
      <c r="N182" s="158">
        <v>6000</v>
      </c>
      <c r="O182" s="156">
        <v>1.1999999999999999E-3</v>
      </c>
      <c r="P182" s="162"/>
      <c r="Q182" s="302">
        <v>18000</v>
      </c>
      <c r="R182" s="305">
        <v>8.9999999999999998E-4</v>
      </c>
      <c r="S182" s="162"/>
      <c r="T182" s="158">
        <v>12000</v>
      </c>
      <c r="U182" s="156">
        <v>1.2999999999999999E-3</v>
      </c>
      <c r="V182" s="162"/>
      <c r="W182" s="302">
        <v>19500</v>
      </c>
      <c r="X182" s="308">
        <v>5.8E-4</v>
      </c>
      <c r="Y182" s="162"/>
      <c r="Z182" s="158">
        <v>8700</v>
      </c>
      <c r="AA182" s="171">
        <v>1.9E-3</v>
      </c>
      <c r="AB182" s="159"/>
      <c r="AC182" s="362">
        <v>18000</v>
      </c>
      <c r="AD182" s="305">
        <v>1.1000000000000001E-3</v>
      </c>
      <c r="AE182" s="159"/>
      <c r="AF182" s="158">
        <v>9000</v>
      </c>
      <c r="AG182" s="156">
        <v>1.5E-3</v>
      </c>
      <c r="AH182" s="162"/>
      <c r="AI182" s="302">
        <v>30000</v>
      </c>
      <c r="AJ182" s="305">
        <v>8.0000000000000004E-4</v>
      </c>
      <c r="AK182" s="162"/>
      <c r="AL182" s="158">
        <v>12000</v>
      </c>
      <c r="AM182" s="156">
        <v>8.9999999999999998E-4</v>
      </c>
      <c r="AN182" s="162"/>
      <c r="AO182" s="302">
        <v>13500</v>
      </c>
      <c r="AP182" s="308">
        <v>2.5000000000000001E-4</v>
      </c>
      <c r="AQ182" s="162"/>
      <c r="AR182" s="158">
        <v>4000</v>
      </c>
      <c r="AS182" s="156">
        <v>8.0000000000000004E-4</v>
      </c>
      <c r="AT182" s="162"/>
      <c r="AU182" s="307">
        <v>9000</v>
      </c>
      <c r="AV182" s="305">
        <v>4.0000000000000002E-4</v>
      </c>
      <c r="AW182" s="162"/>
      <c r="AX182" s="188">
        <v>4750</v>
      </c>
      <c r="AY182" s="182">
        <v>1.2999999999999999E-3</v>
      </c>
      <c r="AZ182" s="259"/>
      <c r="BA182" s="169">
        <v>15000</v>
      </c>
      <c r="BB182" s="182">
        <v>1E-3</v>
      </c>
      <c r="BC182" s="259"/>
      <c r="BD182" s="169">
        <v>6000</v>
      </c>
      <c r="BE182" s="156">
        <v>1E-3</v>
      </c>
      <c r="BF182" s="159"/>
      <c r="BG182" s="362">
        <v>20000</v>
      </c>
      <c r="BH182" s="305">
        <v>5.0000000000000001E-4</v>
      </c>
      <c r="BI182" s="364"/>
      <c r="BJ182" s="365">
        <v>5000</v>
      </c>
      <c r="BK182" s="171">
        <v>2E-3</v>
      </c>
      <c r="BL182" s="159"/>
      <c r="BM182" s="366">
        <v>17447</v>
      </c>
      <c r="BN182" s="305">
        <v>1.2999999999999999E-3</v>
      </c>
      <c r="BO182" s="159"/>
      <c r="BP182" s="363">
        <v>11680</v>
      </c>
      <c r="BQ182" s="156">
        <v>6.9999999999999999E-4</v>
      </c>
      <c r="BR182" s="162"/>
      <c r="BS182" s="302">
        <v>7000</v>
      </c>
      <c r="BT182" s="305">
        <v>6.9999999999999999E-4</v>
      </c>
      <c r="BU182" s="162"/>
      <c r="BV182" s="158">
        <v>7000</v>
      </c>
      <c r="BW182" s="156">
        <v>8.0000000000000004E-4</v>
      </c>
      <c r="BX182" s="159"/>
      <c r="BY182" s="362">
        <v>7500</v>
      </c>
      <c r="BZ182" s="308">
        <v>5.5000000000000003E-4</v>
      </c>
      <c r="CA182" s="159"/>
      <c r="CB182" s="240">
        <v>7500</v>
      </c>
      <c r="CC182" s="156">
        <v>1.5E-3</v>
      </c>
      <c r="CD182" s="162"/>
      <c r="CE182" s="302">
        <v>22500</v>
      </c>
      <c r="CF182" s="305">
        <v>6.9999999999999999E-4</v>
      </c>
      <c r="CG182" s="162"/>
      <c r="CH182" s="158">
        <v>10500</v>
      </c>
    </row>
    <row r="183" spans="2:86" ht="19.5" customHeight="1" x14ac:dyDescent="0.25"/>
    <row r="184" spans="2:86" ht="19.5" customHeight="1" x14ac:dyDescent="0.25">
      <c r="B184" s="501" t="s">
        <v>417</v>
      </c>
    </row>
    <row r="185" spans="2:86" ht="19.5" customHeight="1" thickBot="1" x14ac:dyDescent="0.3"/>
    <row r="186" spans="2:86" ht="32.25" customHeight="1" thickBot="1" x14ac:dyDescent="0.3">
      <c r="B186" s="544" t="s">
        <v>265</v>
      </c>
      <c r="C186" s="545"/>
      <c r="D186" s="545"/>
      <c r="E186" s="545"/>
      <c r="F186" s="545"/>
      <c r="G186" s="545"/>
      <c r="H186" s="545"/>
      <c r="I186" s="545"/>
      <c r="J186" s="551"/>
    </row>
    <row r="187" spans="2:86" ht="32.25" customHeight="1" thickBot="1" x14ac:dyDescent="0.3">
      <c r="B187" s="144" t="s">
        <v>268</v>
      </c>
    </row>
    <row r="188" spans="2:86" ht="32.25" customHeight="1" thickBot="1" x14ac:dyDescent="0.3">
      <c r="B188" s="172"/>
      <c r="C188" s="590" t="s">
        <v>266</v>
      </c>
      <c r="D188" s="591"/>
      <c r="E188" s="591"/>
      <c r="F188" s="591"/>
      <c r="G188" s="591"/>
      <c r="H188" s="592"/>
      <c r="I188" s="590" t="s">
        <v>267</v>
      </c>
      <c r="J188" s="591"/>
      <c r="K188" s="591"/>
      <c r="L188" s="591"/>
      <c r="M188" s="591"/>
      <c r="N188" s="592"/>
      <c r="O188" s="590" t="s">
        <v>253</v>
      </c>
      <c r="P188" s="591"/>
      <c r="Q188" s="591"/>
      <c r="R188" s="591"/>
      <c r="S188" s="591"/>
      <c r="T188" s="592"/>
      <c r="U188" s="590" t="s">
        <v>188</v>
      </c>
      <c r="V188" s="591"/>
      <c r="W188" s="591"/>
      <c r="X188" s="591"/>
      <c r="Y188" s="591"/>
      <c r="Z188" s="592"/>
      <c r="AA188" s="590" t="s">
        <v>254</v>
      </c>
      <c r="AB188" s="591"/>
      <c r="AC188" s="591"/>
      <c r="AD188" s="591"/>
      <c r="AE188" s="591"/>
      <c r="AF188" s="592"/>
      <c r="AG188" s="590" t="s">
        <v>354</v>
      </c>
      <c r="AH188" s="591"/>
      <c r="AI188" s="591"/>
      <c r="AJ188" s="591"/>
      <c r="AK188" s="591"/>
      <c r="AL188" s="592"/>
      <c r="AM188" s="590" t="s">
        <v>54</v>
      </c>
      <c r="AN188" s="591"/>
      <c r="AO188" s="591"/>
      <c r="AP188" s="591"/>
      <c r="AQ188" s="591"/>
      <c r="AR188" s="592"/>
      <c r="AS188" s="590" t="s">
        <v>256</v>
      </c>
      <c r="AT188" s="591"/>
      <c r="AU188" s="591"/>
      <c r="AV188" s="591"/>
      <c r="AW188" s="591"/>
      <c r="AX188" s="592"/>
      <c r="AY188" s="590" t="s">
        <v>56</v>
      </c>
      <c r="AZ188" s="591"/>
      <c r="BA188" s="591"/>
      <c r="BB188" s="591"/>
      <c r="BC188" s="591"/>
      <c r="BD188" s="592"/>
      <c r="BE188" s="590" t="s">
        <v>151</v>
      </c>
      <c r="BF188" s="591"/>
      <c r="BG188" s="591"/>
      <c r="BH188" s="591"/>
      <c r="BI188" s="591"/>
      <c r="BJ188" s="592"/>
      <c r="BK188" s="590" t="s">
        <v>152</v>
      </c>
      <c r="BL188" s="591"/>
      <c r="BM188" s="591"/>
      <c r="BN188" s="591"/>
      <c r="BO188" s="591"/>
      <c r="BP188" s="592"/>
      <c r="BQ188" s="590" t="s">
        <v>59</v>
      </c>
      <c r="BR188" s="591"/>
      <c r="BS188" s="591"/>
      <c r="BT188" s="591"/>
      <c r="BU188" s="591"/>
      <c r="BV188" s="592"/>
    </row>
    <row r="189" spans="2:86" ht="32.25" customHeight="1" thickBot="1" x14ac:dyDescent="0.3">
      <c r="B189" s="190" t="s">
        <v>137</v>
      </c>
      <c r="C189" s="140" t="s">
        <v>258</v>
      </c>
      <c r="D189" s="141" t="s">
        <v>259</v>
      </c>
      <c r="E189" s="141" t="s">
        <v>260</v>
      </c>
      <c r="F189" s="141" t="s">
        <v>261</v>
      </c>
      <c r="G189" s="141" t="s">
        <v>262</v>
      </c>
      <c r="H189" s="145" t="s">
        <v>263</v>
      </c>
      <c r="I189" s="140" t="s">
        <v>258</v>
      </c>
      <c r="J189" s="141" t="s">
        <v>259</v>
      </c>
      <c r="K189" s="141" t="s">
        <v>260</v>
      </c>
      <c r="L189" s="141" t="s">
        <v>261</v>
      </c>
      <c r="M189" s="141" t="s">
        <v>262</v>
      </c>
      <c r="N189" s="145" t="s">
        <v>263</v>
      </c>
      <c r="O189" s="140" t="s">
        <v>258</v>
      </c>
      <c r="P189" s="141" t="s">
        <v>259</v>
      </c>
      <c r="Q189" s="141" t="s">
        <v>260</v>
      </c>
      <c r="R189" s="141" t="s">
        <v>261</v>
      </c>
      <c r="S189" s="141" t="s">
        <v>262</v>
      </c>
      <c r="T189" s="145" t="s">
        <v>263</v>
      </c>
      <c r="U189" s="140" t="s">
        <v>258</v>
      </c>
      <c r="V189" s="141" t="s">
        <v>259</v>
      </c>
      <c r="W189" s="141" t="s">
        <v>260</v>
      </c>
      <c r="X189" s="141" t="s">
        <v>261</v>
      </c>
      <c r="Y189" s="141" t="s">
        <v>262</v>
      </c>
      <c r="Z189" s="145" t="s">
        <v>263</v>
      </c>
      <c r="AA189" s="140" t="s">
        <v>258</v>
      </c>
      <c r="AB189" s="141" t="s">
        <v>259</v>
      </c>
      <c r="AC189" s="141" t="s">
        <v>260</v>
      </c>
      <c r="AD189" s="141" t="s">
        <v>261</v>
      </c>
      <c r="AE189" s="141" t="s">
        <v>262</v>
      </c>
      <c r="AF189" s="145" t="s">
        <v>263</v>
      </c>
      <c r="AG189" s="140" t="s">
        <v>258</v>
      </c>
      <c r="AH189" s="141" t="s">
        <v>259</v>
      </c>
      <c r="AI189" s="141" t="s">
        <v>260</v>
      </c>
      <c r="AJ189" s="141" t="s">
        <v>261</v>
      </c>
      <c r="AK189" s="141" t="s">
        <v>262</v>
      </c>
      <c r="AL189" s="145" t="s">
        <v>263</v>
      </c>
      <c r="AM189" s="140" t="s">
        <v>258</v>
      </c>
      <c r="AN189" s="141" t="s">
        <v>259</v>
      </c>
      <c r="AO189" s="141" t="s">
        <v>260</v>
      </c>
      <c r="AP189" s="141" t="s">
        <v>261</v>
      </c>
      <c r="AQ189" s="141" t="s">
        <v>262</v>
      </c>
      <c r="AR189" s="145" t="s">
        <v>263</v>
      </c>
      <c r="AS189" s="140" t="s">
        <v>258</v>
      </c>
      <c r="AT189" s="141" t="s">
        <v>259</v>
      </c>
      <c r="AU189" s="141" t="s">
        <v>260</v>
      </c>
      <c r="AV189" s="141" t="s">
        <v>261</v>
      </c>
      <c r="AW189" s="141" t="s">
        <v>262</v>
      </c>
      <c r="AX189" s="145" t="s">
        <v>263</v>
      </c>
      <c r="AY189" s="140" t="s">
        <v>258</v>
      </c>
      <c r="AZ189" s="141" t="s">
        <v>259</v>
      </c>
      <c r="BA189" s="141" t="s">
        <v>260</v>
      </c>
      <c r="BB189" s="141" t="s">
        <v>261</v>
      </c>
      <c r="BC189" s="141" t="s">
        <v>262</v>
      </c>
      <c r="BD189" s="145" t="s">
        <v>263</v>
      </c>
      <c r="BE189" s="140" t="s">
        <v>258</v>
      </c>
      <c r="BF189" s="141" t="s">
        <v>259</v>
      </c>
      <c r="BG189" s="141" t="s">
        <v>260</v>
      </c>
      <c r="BH189" s="141" t="s">
        <v>261</v>
      </c>
      <c r="BI189" s="141" t="s">
        <v>262</v>
      </c>
      <c r="BJ189" s="145" t="s">
        <v>263</v>
      </c>
      <c r="BK189" s="140" t="s">
        <v>258</v>
      </c>
      <c r="BL189" s="141" t="s">
        <v>259</v>
      </c>
      <c r="BM189" s="141" t="s">
        <v>260</v>
      </c>
      <c r="BN189" s="141" t="s">
        <v>261</v>
      </c>
      <c r="BO189" s="141" t="s">
        <v>262</v>
      </c>
      <c r="BP189" s="145" t="s">
        <v>263</v>
      </c>
      <c r="BQ189" s="140" t="s">
        <v>258</v>
      </c>
      <c r="BR189" s="141" t="s">
        <v>259</v>
      </c>
      <c r="BS189" s="141" t="s">
        <v>260</v>
      </c>
      <c r="BT189" s="141" t="s">
        <v>261</v>
      </c>
      <c r="BU189" s="141" t="s">
        <v>262</v>
      </c>
      <c r="BV189" s="145" t="s">
        <v>263</v>
      </c>
    </row>
    <row r="190" spans="2:86" ht="32.25" customHeight="1" x14ac:dyDescent="0.25">
      <c r="B190" s="194" t="s">
        <v>177</v>
      </c>
      <c r="C190" s="147">
        <v>3.5000000000000001E-3</v>
      </c>
      <c r="D190" s="357">
        <v>6000</v>
      </c>
      <c r="E190" s="358"/>
      <c r="F190" s="356">
        <v>2.5000000000000001E-3</v>
      </c>
      <c r="G190" s="357">
        <v>3500</v>
      </c>
      <c r="H190" s="352"/>
      <c r="I190" s="147">
        <v>1.6999999999999999E-3</v>
      </c>
      <c r="J190" s="148">
        <v>4950</v>
      </c>
      <c r="K190" s="207"/>
      <c r="L190" s="356">
        <v>1.1999999999999999E-3</v>
      </c>
      <c r="M190" s="148">
        <v>3200</v>
      </c>
      <c r="N190" s="154"/>
      <c r="O190" s="147">
        <v>2.5000000000000001E-3</v>
      </c>
      <c r="P190" s="148">
        <v>6500</v>
      </c>
      <c r="Q190" s="207"/>
      <c r="R190" s="356">
        <v>1.1000000000000001E-3</v>
      </c>
      <c r="S190" s="148">
        <v>3000</v>
      </c>
      <c r="T190" s="154"/>
      <c r="U190" s="359">
        <v>3.0999999999999999E-3</v>
      </c>
      <c r="V190" s="357">
        <v>2750</v>
      </c>
      <c r="W190" s="358"/>
      <c r="X190" s="356">
        <v>1.9E-3</v>
      </c>
      <c r="Y190" s="357">
        <v>1650</v>
      </c>
      <c r="Z190" s="358"/>
      <c r="AA190" s="147">
        <v>2.5000000000000001E-3</v>
      </c>
      <c r="AB190" s="148">
        <v>975</v>
      </c>
      <c r="AC190" s="207"/>
      <c r="AD190" s="359">
        <v>7.5000000000000002E-4</v>
      </c>
      <c r="AE190" s="148">
        <v>300</v>
      </c>
      <c r="AF190" s="154"/>
      <c r="AG190" s="147">
        <v>1.1999999999999999E-3</v>
      </c>
      <c r="AH190" s="185">
        <v>2500</v>
      </c>
      <c r="AI190" s="207"/>
      <c r="AJ190" s="356">
        <v>6.9999999999999999E-4</v>
      </c>
      <c r="AK190" s="185">
        <v>1500</v>
      </c>
      <c r="AL190" s="154"/>
      <c r="AM190" s="359">
        <v>1.8E-3</v>
      </c>
      <c r="AN190" s="148">
        <v>3000</v>
      </c>
      <c r="AO190" s="207"/>
      <c r="AP190" s="359">
        <v>1.4499999999999999E-3</v>
      </c>
      <c r="AQ190" s="148">
        <v>2000</v>
      </c>
      <c r="AR190" s="207"/>
      <c r="AS190" s="147">
        <v>2E-3</v>
      </c>
      <c r="AT190" s="357">
        <v>1150</v>
      </c>
      <c r="AU190" s="358"/>
      <c r="AV190" s="356">
        <v>1E-3</v>
      </c>
      <c r="AW190" s="360">
        <v>550</v>
      </c>
      <c r="AX190" s="361"/>
      <c r="AY190" s="356">
        <v>2.5000000000000001E-3</v>
      </c>
      <c r="AZ190" s="357">
        <v>11169</v>
      </c>
      <c r="BA190" s="358"/>
      <c r="BB190" s="356">
        <v>1.5E-3</v>
      </c>
      <c r="BC190" s="357">
        <v>7738</v>
      </c>
      <c r="BD190" s="358"/>
      <c r="BE190" s="147">
        <v>1.2999999999999999E-3</v>
      </c>
      <c r="BF190" s="148">
        <v>650</v>
      </c>
      <c r="BG190" s="207"/>
      <c r="BH190" s="356">
        <v>1.2999999999999999E-3</v>
      </c>
      <c r="BI190" s="148">
        <v>650</v>
      </c>
      <c r="BJ190" s="154"/>
      <c r="BK190" s="367">
        <v>1.8E-3</v>
      </c>
      <c r="BL190" s="368">
        <v>3500</v>
      </c>
      <c r="BM190" s="369"/>
      <c r="BN190" s="370">
        <v>1.1999999999999999E-3</v>
      </c>
      <c r="BO190" s="368">
        <v>3500</v>
      </c>
      <c r="BP190" s="371"/>
      <c r="BQ190" s="147">
        <v>2E-3</v>
      </c>
      <c r="BR190" s="148">
        <v>2000</v>
      </c>
      <c r="BS190" s="207"/>
      <c r="BT190" s="356">
        <v>1E-3</v>
      </c>
      <c r="BU190" s="148">
        <v>1000</v>
      </c>
      <c r="BV190" s="154"/>
    </row>
    <row r="191" spans="2:86" ht="32.25" customHeight="1" thickBot="1" x14ac:dyDescent="0.3">
      <c r="B191" s="200" t="s">
        <v>178</v>
      </c>
      <c r="C191" s="156">
        <v>1.6999999999999999E-3</v>
      </c>
      <c r="D191" s="159"/>
      <c r="E191" s="362">
        <v>22000</v>
      </c>
      <c r="F191" s="305">
        <v>8.9999999999999998E-4</v>
      </c>
      <c r="G191" s="159"/>
      <c r="H191" s="372">
        <v>13500</v>
      </c>
      <c r="I191" s="156">
        <v>1.1999999999999999E-3</v>
      </c>
      <c r="J191" s="162"/>
      <c r="K191" s="302">
        <v>18000</v>
      </c>
      <c r="L191" s="305">
        <v>8.9999999999999998E-4</v>
      </c>
      <c r="M191" s="162"/>
      <c r="N191" s="158">
        <v>12000</v>
      </c>
      <c r="O191" s="156">
        <v>1.2999999999999999E-3</v>
      </c>
      <c r="P191" s="162"/>
      <c r="Q191" s="302">
        <v>19500</v>
      </c>
      <c r="R191" s="308">
        <v>5.8E-4</v>
      </c>
      <c r="S191" s="162"/>
      <c r="T191" s="158">
        <v>8700</v>
      </c>
      <c r="U191" s="308">
        <v>1.9E-3</v>
      </c>
      <c r="V191" s="159"/>
      <c r="W191" s="362">
        <v>18000</v>
      </c>
      <c r="X191" s="305">
        <v>1.1000000000000001E-3</v>
      </c>
      <c r="Y191" s="159"/>
      <c r="Z191" s="302">
        <v>9000</v>
      </c>
      <c r="AA191" s="156">
        <v>8.9999999999999998E-4</v>
      </c>
      <c r="AB191" s="162"/>
      <c r="AC191" s="302">
        <v>13500</v>
      </c>
      <c r="AD191" s="308">
        <v>2.5000000000000001E-4</v>
      </c>
      <c r="AE191" s="162"/>
      <c r="AF191" s="158">
        <v>4000</v>
      </c>
      <c r="AG191" s="156">
        <v>8.0000000000000004E-4</v>
      </c>
      <c r="AH191" s="162"/>
      <c r="AI191" s="307">
        <v>9000</v>
      </c>
      <c r="AJ191" s="305">
        <v>4.0000000000000002E-4</v>
      </c>
      <c r="AK191" s="162"/>
      <c r="AL191" s="188">
        <v>4750</v>
      </c>
      <c r="AM191" s="308">
        <v>1.2999999999999999E-3</v>
      </c>
      <c r="AN191" s="162"/>
      <c r="AO191" s="302">
        <v>15000</v>
      </c>
      <c r="AP191" s="308">
        <v>1E-3</v>
      </c>
      <c r="AQ191" s="162"/>
      <c r="AR191" s="302">
        <v>6000</v>
      </c>
      <c r="AS191" s="156">
        <v>1E-3</v>
      </c>
      <c r="AT191" s="159"/>
      <c r="AU191" s="362">
        <v>20000</v>
      </c>
      <c r="AV191" s="305">
        <v>5.0000000000000001E-4</v>
      </c>
      <c r="AW191" s="364"/>
      <c r="AX191" s="365">
        <v>5000</v>
      </c>
      <c r="AY191" s="305">
        <v>2E-3</v>
      </c>
      <c r="AZ191" s="159"/>
      <c r="BA191" s="362">
        <v>20659</v>
      </c>
      <c r="BB191" s="305">
        <v>1.2999999999999999E-3</v>
      </c>
      <c r="BC191" s="159"/>
      <c r="BD191" s="366">
        <v>13724</v>
      </c>
      <c r="BE191" s="156">
        <v>6.9999999999999999E-4</v>
      </c>
      <c r="BF191" s="162"/>
      <c r="BG191" s="302">
        <v>7000</v>
      </c>
      <c r="BH191" s="305">
        <v>6.9999999999999999E-4</v>
      </c>
      <c r="BI191" s="162"/>
      <c r="BJ191" s="158">
        <v>7000</v>
      </c>
      <c r="BK191" s="373">
        <v>8.0000000000000004E-4</v>
      </c>
      <c r="BL191" s="374"/>
      <c r="BM191" s="375">
        <v>7500</v>
      </c>
      <c r="BN191" s="376">
        <v>5.5000000000000003E-4</v>
      </c>
      <c r="BO191" s="374"/>
      <c r="BP191" s="377">
        <v>7500</v>
      </c>
      <c r="BQ191" s="156">
        <v>1.5E-3</v>
      </c>
      <c r="BR191" s="162"/>
      <c r="BS191" s="302">
        <v>22500</v>
      </c>
      <c r="BT191" s="305">
        <v>6.9999999999999999E-4</v>
      </c>
      <c r="BU191" s="162"/>
      <c r="BV191" s="158">
        <v>10500</v>
      </c>
    </row>
    <row r="192" spans="2:86" ht="19.5" customHeight="1" x14ac:dyDescent="0.25"/>
    <row r="193" spans="2:12" ht="19.5" customHeight="1" x14ac:dyDescent="0.25">
      <c r="B193" s="501" t="s">
        <v>417</v>
      </c>
    </row>
    <row r="194" spans="2:12" ht="19.5" customHeight="1" thickBot="1" x14ac:dyDescent="0.3"/>
    <row r="195" spans="2:12" ht="32.25" customHeight="1" thickBot="1" x14ac:dyDescent="0.3">
      <c r="B195" s="544" t="s">
        <v>269</v>
      </c>
      <c r="C195" s="545"/>
      <c r="D195" s="545"/>
      <c r="E195" s="551"/>
    </row>
    <row r="196" spans="2:12" ht="32.25" customHeight="1" thickBot="1" x14ac:dyDescent="0.3">
      <c r="B196" s="144" t="s">
        <v>279</v>
      </c>
    </row>
    <row r="197" spans="2:12" ht="32.25" customHeight="1" thickBot="1" x14ac:dyDescent="0.3">
      <c r="B197" s="569"/>
      <c r="C197" s="378" t="s">
        <v>31</v>
      </c>
      <c r="D197" s="379" t="s">
        <v>35</v>
      </c>
      <c r="E197" s="379" t="s">
        <v>270</v>
      </c>
      <c r="F197" s="379" t="s">
        <v>42</v>
      </c>
      <c r="G197" s="380" t="s">
        <v>43</v>
      </c>
      <c r="H197" s="379" t="s">
        <v>271</v>
      </c>
      <c r="I197" s="379" t="s">
        <v>272</v>
      </c>
      <c r="J197" s="379" t="s">
        <v>273</v>
      </c>
    </row>
    <row r="198" spans="2:12" ht="64.5" customHeight="1" thickBot="1" x14ac:dyDescent="0.3">
      <c r="B198" s="570"/>
      <c r="C198" s="381" t="s">
        <v>274</v>
      </c>
      <c r="D198" s="382" t="s">
        <v>274</v>
      </c>
      <c r="E198" s="381" t="s">
        <v>274</v>
      </c>
      <c r="F198" s="381" t="s">
        <v>274</v>
      </c>
      <c r="G198" s="381" t="s">
        <v>274</v>
      </c>
      <c r="H198" s="381" t="s">
        <v>274</v>
      </c>
      <c r="I198" s="381" t="s">
        <v>274</v>
      </c>
      <c r="J198" s="381" t="s">
        <v>274</v>
      </c>
    </row>
    <row r="199" spans="2:12" ht="64.5" customHeight="1" x14ac:dyDescent="0.25">
      <c r="B199" s="383" t="s">
        <v>275</v>
      </c>
      <c r="C199" s="255">
        <v>198</v>
      </c>
      <c r="D199" s="384">
        <v>366</v>
      </c>
      <c r="E199" s="385">
        <v>230</v>
      </c>
      <c r="F199" s="385">
        <v>300</v>
      </c>
      <c r="G199" s="385">
        <v>490</v>
      </c>
      <c r="H199" s="385">
        <v>250</v>
      </c>
      <c r="I199" s="385">
        <v>240</v>
      </c>
      <c r="J199" s="385">
        <v>106.97</v>
      </c>
    </row>
    <row r="200" spans="2:12" ht="64.5" customHeight="1" x14ac:dyDescent="0.25">
      <c r="B200" s="386" t="s">
        <v>276</v>
      </c>
      <c r="C200" s="258">
        <v>110</v>
      </c>
      <c r="D200" s="387">
        <v>173</v>
      </c>
      <c r="E200" s="388">
        <v>106</v>
      </c>
      <c r="F200" s="388">
        <v>175</v>
      </c>
      <c r="G200" s="388">
        <v>250</v>
      </c>
      <c r="H200" s="388">
        <v>225</v>
      </c>
      <c r="I200" s="388">
        <v>110</v>
      </c>
      <c r="J200" s="388">
        <v>163.41</v>
      </c>
    </row>
    <row r="201" spans="2:12" ht="64.5" customHeight="1" x14ac:dyDescent="0.25">
      <c r="B201" s="386" t="s">
        <v>277</v>
      </c>
      <c r="C201" s="258">
        <v>105</v>
      </c>
      <c r="D201" s="387">
        <v>127</v>
      </c>
      <c r="E201" s="388">
        <v>90</v>
      </c>
      <c r="F201" s="388">
        <v>160</v>
      </c>
      <c r="G201" s="388">
        <v>225</v>
      </c>
      <c r="H201" s="388">
        <v>200</v>
      </c>
      <c r="I201" s="388">
        <v>70</v>
      </c>
      <c r="J201" s="388">
        <v>107.63</v>
      </c>
    </row>
    <row r="202" spans="2:12" ht="64.5" customHeight="1" thickBot="1" x14ac:dyDescent="0.3">
      <c r="B202" s="389" t="s">
        <v>278</v>
      </c>
      <c r="C202" s="390">
        <v>98</v>
      </c>
      <c r="D202" s="391">
        <v>70</v>
      </c>
      <c r="E202" s="392">
        <v>75</v>
      </c>
      <c r="F202" s="392">
        <v>120</v>
      </c>
      <c r="G202" s="392">
        <v>150</v>
      </c>
      <c r="H202" s="392">
        <v>200</v>
      </c>
      <c r="I202" s="392">
        <v>80</v>
      </c>
      <c r="J202" s="392">
        <v>118.78</v>
      </c>
    </row>
    <row r="203" spans="2:12" ht="19.5" customHeight="1" x14ac:dyDescent="0.25"/>
    <row r="204" spans="2:12" ht="19.5" customHeight="1" x14ac:dyDescent="0.25">
      <c r="B204" s="501" t="s">
        <v>417</v>
      </c>
    </row>
    <row r="205" spans="2:12" ht="19.5" customHeight="1" thickBot="1" x14ac:dyDescent="0.3"/>
    <row r="206" spans="2:12" ht="32.25" customHeight="1" thickBot="1" x14ac:dyDescent="0.3">
      <c r="B206" s="544" t="s">
        <v>280</v>
      </c>
      <c r="C206" s="545"/>
      <c r="D206" s="545"/>
      <c r="E206" s="545"/>
      <c r="F206" s="545"/>
      <c r="G206" s="545"/>
      <c r="H206" s="551"/>
    </row>
    <row r="207" spans="2:12" ht="32.25" customHeight="1" thickBot="1" x14ac:dyDescent="0.3">
      <c r="B207" s="144" t="s">
        <v>282</v>
      </c>
    </row>
    <row r="208" spans="2:12" ht="32.25" customHeight="1" thickBot="1" x14ac:dyDescent="0.3">
      <c r="B208" s="569"/>
      <c r="C208" s="379" t="s">
        <v>31</v>
      </c>
      <c r="D208" s="379" t="s">
        <v>33</v>
      </c>
      <c r="E208" s="379" t="s">
        <v>35</v>
      </c>
      <c r="F208" s="379" t="s">
        <v>270</v>
      </c>
      <c r="G208" s="379" t="s">
        <v>281</v>
      </c>
      <c r="H208" s="379" t="s">
        <v>43</v>
      </c>
      <c r="I208" s="379" t="s">
        <v>271</v>
      </c>
      <c r="J208" s="379" t="s">
        <v>148</v>
      </c>
      <c r="K208" s="379" t="s">
        <v>51</v>
      </c>
      <c r="L208" s="379" t="s">
        <v>257</v>
      </c>
    </row>
    <row r="209" spans="2:12" ht="51" customHeight="1" thickBot="1" x14ac:dyDescent="0.3">
      <c r="B209" s="570"/>
      <c r="C209" s="381" t="s">
        <v>274</v>
      </c>
      <c r="D209" s="381" t="s">
        <v>274</v>
      </c>
      <c r="E209" s="382" t="s">
        <v>274</v>
      </c>
      <c r="F209" s="381" t="s">
        <v>274</v>
      </c>
      <c r="G209" s="381" t="s">
        <v>274</v>
      </c>
      <c r="H209" s="381" t="s">
        <v>274</v>
      </c>
      <c r="I209" s="381" t="s">
        <v>274</v>
      </c>
      <c r="J209" s="381" t="s">
        <v>274</v>
      </c>
      <c r="K209" s="381" t="s">
        <v>274</v>
      </c>
      <c r="L209" s="381" t="s">
        <v>274</v>
      </c>
    </row>
    <row r="210" spans="2:12" ht="51" customHeight="1" x14ac:dyDescent="0.25">
      <c r="B210" s="383" t="s">
        <v>275</v>
      </c>
      <c r="C210" s="385">
        <v>238</v>
      </c>
      <c r="D210" s="255">
        <v>365</v>
      </c>
      <c r="E210" s="384">
        <v>366</v>
      </c>
      <c r="F210" s="385">
        <v>230</v>
      </c>
      <c r="G210" s="385">
        <v>662</v>
      </c>
      <c r="H210" s="385">
        <v>490</v>
      </c>
      <c r="I210" s="385">
        <v>250</v>
      </c>
      <c r="J210" s="385">
        <v>355</v>
      </c>
      <c r="K210" s="393">
        <v>496</v>
      </c>
      <c r="L210" s="385">
        <v>550</v>
      </c>
    </row>
    <row r="211" spans="2:12" ht="51" customHeight="1" x14ac:dyDescent="0.25">
      <c r="B211" s="386" t="s">
        <v>276</v>
      </c>
      <c r="C211" s="388">
        <v>132</v>
      </c>
      <c r="D211" s="258">
        <v>242</v>
      </c>
      <c r="E211" s="387">
        <v>173</v>
      </c>
      <c r="F211" s="388">
        <v>106</v>
      </c>
      <c r="G211" s="388">
        <v>282</v>
      </c>
      <c r="H211" s="388">
        <v>250</v>
      </c>
      <c r="I211" s="388">
        <v>225</v>
      </c>
      <c r="J211" s="388">
        <v>280</v>
      </c>
      <c r="K211" s="394">
        <v>298</v>
      </c>
      <c r="L211" s="388">
        <v>340</v>
      </c>
    </row>
    <row r="212" spans="2:12" ht="51" customHeight="1" x14ac:dyDescent="0.25">
      <c r="B212" s="386" t="s">
        <v>277</v>
      </c>
      <c r="C212" s="388">
        <v>126</v>
      </c>
      <c r="D212" s="258">
        <v>210</v>
      </c>
      <c r="E212" s="387">
        <v>127</v>
      </c>
      <c r="F212" s="388">
        <v>90</v>
      </c>
      <c r="G212" s="388">
        <v>232</v>
      </c>
      <c r="H212" s="388">
        <v>225</v>
      </c>
      <c r="I212" s="388">
        <v>200</v>
      </c>
      <c r="J212" s="388">
        <v>225</v>
      </c>
      <c r="K212" s="394">
        <v>255</v>
      </c>
      <c r="L212" s="388">
        <v>315</v>
      </c>
    </row>
    <row r="213" spans="2:12" ht="51" customHeight="1" thickBot="1" x14ac:dyDescent="0.3">
      <c r="B213" s="389" t="s">
        <v>278</v>
      </c>
      <c r="C213" s="392">
        <v>118</v>
      </c>
      <c r="D213" s="390">
        <v>168</v>
      </c>
      <c r="E213" s="391">
        <v>70</v>
      </c>
      <c r="F213" s="392">
        <v>75</v>
      </c>
      <c r="G213" s="392">
        <v>219</v>
      </c>
      <c r="H213" s="392">
        <v>150</v>
      </c>
      <c r="I213" s="392">
        <v>200</v>
      </c>
      <c r="J213" s="392">
        <v>145</v>
      </c>
      <c r="K213" s="395">
        <v>263</v>
      </c>
      <c r="L213" s="392">
        <v>275</v>
      </c>
    </row>
    <row r="214" spans="2:12" ht="19.5" customHeight="1" x14ac:dyDescent="0.25"/>
    <row r="215" spans="2:12" ht="19.5" customHeight="1" x14ac:dyDescent="0.25">
      <c r="B215" s="501" t="s">
        <v>417</v>
      </c>
    </row>
    <row r="216" spans="2:12" ht="19.5" customHeight="1" thickBot="1" x14ac:dyDescent="0.3"/>
    <row r="217" spans="2:12" ht="32.25" customHeight="1" thickBot="1" x14ac:dyDescent="0.3">
      <c r="B217" s="544" t="s">
        <v>283</v>
      </c>
      <c r="C217" s="545"/>
      <c r="D217" s="545"/>
      <c r="E217" s="545"/>
      <c r="F217" s="545"/>
      <c r="G217" s="545"/>
      <c r="H217" s="545"/>
      <c r="I217" s="551"/>
    </row>
    <row r="218" spans="2:12" ht="32.25" customHeight="1" thickBot="1" x14ac:dyDescent="0.3">
      <c r="B218" s="144" t="s">
        <v>289</v>
      </c>
    </row>
    <row r="219" spans="2:12" ht="32.25" customHeight="1" thickBot="1" x14ac:dyDescent="0.3">
      <c r="B219" s="569"/>
      <c r="C219" s="379" t="s">
        <v>29</v>
      </c>
      <c r="D219" s="379" t="s">
        <v>30</v>
      </c>
      <c r="E219" s="379" t="s">
        <v>253</v>
      </c>
      <c r="F219" s="379" t="s">
        <v>44</v>
      </c>
      <c r="G219" s="380" t="s">
        <v>47</v>
      </c>
      <c r="H219" s="379" t="s">
        <v>245</v>
      </c>
      <c r="I219" s="379" t="s">
        <v>284</v>
      </c>
      <c r="J219" s="379" t="s">
        <v>52</v>
      </c>
      <c r="K219" s="379" t="s">
        <v>285</v>
      </c>
    </row>
    <row r="220" spans="2:12" ht="53.25" customHeight="1" thickBot="1" x14ac:dyDescent="0.3">
      <c r="B220" s="570"/>
      <c r="C220" s="381" t="s">
        <v>274</v>
      </c>
      <c r="D220" s="381" t="s">
        <v>274</v>
      </c>
      <c r="E220" s="381" t="s">
        <v>274</v>
      </c>
      <c r="F220" s="381" t="s">
        <v>274</v>
      </c>
      <c r="G220" s="381" t="s">
        <v>274</v>
      </c>
      <c r="H220" s="381" t="s">
        <v>274</v>
      </c>
      <c r="I220" s="382" t="s">
        <v>274</v>
      </c>
      <c r="J220" s="381" t="s">
        <v>274</v>
      </c>
      <c r="K220" s="381" t="s">
        <v>274</v>
      </c>
    </row>
    <row r="221" spans="2:12" ht="53.25" customHeight="1" x14ac:dyDescent="0.25">
      <c r="B221" s="383" t="s">
        <v>286</v>
      </c>
      <c r="C221" s="396">
        <v>1250</v>
      </c>
      <c r="D221" s="385">
        <v>1325</v>
      </c>
      <c r="E221" s="385">
        <v>1200</v>
      </c>
      <c r="F221" s="385">
        <v>1900</v>
      </c>
      <c r="G221" s="385">
        <v>1095</v>
      </c>
      <c r="H221" s="255">
        <v>1850</v>
      </c>
      <c r="I221" s="384">
        <v>1120</v>
      </c>
      <c r="J221" s="385">
        <v>1250</v>
      </c>
      <c r="K221" s="385">
        <v>650</v>
      </c>
    </row>
    <row r="222" spans="2:12" ht="53.25" customHeight="1" x14ac:dyDescent="0.25">
      <c r="B222" s="386" t="s">
        <v>287</v>
      </c>
      <c r="C222" s="397">
        <v>22550</v>
      </c>
      <c r="D222" s="388">
        <v>14775</v>
      </c>
      <c r="E222" s="388">
        <v>22000</v>
      </c>
      <c r="F222" s="388">
        <v>12400</v>
      </c>
      <c r="G222" s="388">
        <v>29500</v>
      </c>
      <c r="H222" s="258">
        <v>26440</v>
      </c>
      <c r="I222" s="387">
        <v>25360</v>
      </c>
      <c r="J222" s="388">
        <v>10100</v>
      </c>
      <c r="K222" s="388">
        <v>27898</v>
      </c>
    </row>
    <row r="223" spans="2:12" ht="53.25" customHeight="1" thickBot="1" x14ac:dyDescent="0.3">
      <c r="B223" s="389" t="s">
        <v>288</v>
      </c>
      <c r="C223" s="398">
        <v>1750</v>
      </c>
      <c r="D223" s="392">
        <v>1275</v>
      </c>
      <c r="E223" s="392">
        <v>5600</v>
      </c>
      <c r="F223" s="392">
        <v>2000</v>
      </c>
      <c r="G223" s="392">
        <v>2000</v>
      </c>
      <c r="H223" s="390">
        <v>2750</v>
      </c>
      <c r="I223" s="391">
        <v>2400</v>
      </c>
      <c r="J223" s="392">
        <v>1500</v>
      </c>
      <c r="K223" s="392">
        <v>800</v>
      </c>
    </row>
    <row r="224" spans="2:12" ht="19.5" customHeight="1" x14ac:dyDescent="0.25"/>
    <row r="225" spans="2:11" ht="19.5" customHeight="1" x14ac:dyDescent="0.25">
      <c r="B225" s="501" t="s">
        <v>417</v>
      </c>
    </row>
    <row r="226" spans="2:11" ht="19.5" customHeight="1" thickBot="1" x14ac:dyDescent="0.3"/>
    <row r="227" spans="2:11" ht="32.25" customHeight="1" thickBot="1" x14ac:dyDescent="0.3">
      <c r="B227" s="544" t="s">
        <v>290</v>
      </c>
      <c r="C227" s="545"/>
      <c r="D227" s="545"/>
      <c r="E227" s="545"/>
      <c r="F227" s="551"/>
    </row>
    <row r="228" spans="2:11" ht="32.25" customHeight="1" thickBot="1" x14ac:dyDescent="0.3">
      <c r="B228" s="144" t="s">
        <v>291</v>
      </c>
    </row>
    <row r="229" spans="2:11" ht="32.25" customHeight="1" thickBot="1" x14ac:dyDescent="0.3">
      <c r="B229" s="569"/>
      <c r="C229" s="379" t="s">
        <v>29</v>
      </c>
      <c r="D229" s="379" t="s">
        <v>30</v>
      </c>
      <c r="E229" s="379" t="s">
        <v>253</v>
      </c>
      <c r="F229" s="379" t="s">
        <v>44</v>
      </c>
      <c r="G229" s="380" t="s">
        <v>47</v>
      </c>
      <c r="H229" s="379" t="s">
        <v>245</v>
      </c>
      <c r="I229" s="379" t="s">
        <v>284</v>
      </c>
      <c r="J229" s="379" t="s">
        <v>52</v>
      </c>
      <c r="K229" s="379" t="s">
        <v>285</v>
      </c>
    </row>
    <row r="230" spans="2:11" ht="44.25" customHeight="1" thickBot="1" x14ac:dyDescent="0.3">
      <c r="B230" s="570"/>
      <c r="C230" s="381" t="s">
        <v>274</v>
      </c>
      <c r="D230" s="381" t="s">
        <v>274</v>
      </c>
      <c r="E230" s="381" t="s">
        <v>274</v>
      </c>
      <c r="F230" s="381" t="s">
        <v>274</v>
      </c>
      <c r="G230" s="381" t="s">
        <v>274</v>
      </c>
      <c r="H230" s="381" t="s">
        <v>274</v>
      </c>
      <c r="I230" s="381" t="s">
        <v>274</v>
      </c>
      <c r="J230" s="381" t="s">
        <v>274</v>
      </c>
      <c r="K230" s="381" t="s">
        <v>274</v>
      </c>
    </row>
    <row r="231" spans="2:11" ht="44.25" customHeight="1" x14ac:dyDescent="0.25">
      <c r="B231" s="383" t="s">
        <v>286</v>
      </c>
      <c r="C231" s="396">
        <v>1250</v>
      </c>
      <c r="D231" s="385">
        <v>1325</v>
      </c>
      <c r="E231" s="385">
        <v>1200</v>
      </c>
      <c r="F231" s="385">
        <v>950</v>
      </c>
      <c r="G231" s="385">
        <v>1200</v>
      </c>
      <c r="H231" s="385">
        <v>1850</v>
      </c>
      <c r="I231" s="384">
        <v>1120</v>
      </c>
      <c r="J231" s="385">
        <v>1250</v>
      </c>
      <c r="K231" s="385">
        <v>695</v>
      </c>
    </row>
    <row r="232" spans="2:11" ht="44.25" customHeight="1" x14ac:dyDescent="0.25">
      <c r="B232" s="386" t="s">
        <v>287</v>
      </c>
      <c r="C232" s="397">
        <v>22273</v>
      </c>
      <c r="D232" s="388">
        <v>14775</v>
      </c>
      <c r="E232" s="388">
        <v>22000</v>
      </c>
      <c r="F232" s="388">
        <v>12000</v>
      </c>
      <c r="G232" s="388">
        <v>30700</v>
      </c>
      <c r="H232" s="388">
        <v>27000</v>
      </c>
      <c r="I232" s="387">
        <v>25360</v>
      </c>
      <c r="J232" s="388">
        <v>10100</v>
      </c>
      <c r="K232" s="388">
        <v>28998</v>
      </c>
    </row>
    <row r="233" spans="2:11" ht="44.25" customHeight="1" thickBot="1" x14ac:dyDescent="0.3">
      <c r="B233" s="389" t="s">
        <v>288</v>
      </c>
      <c r="C233" s="398">
        <v>1750</v>
      </c>
      <c r="D233" s="392">
        <v>1275</v>
      </c>
      <c r="E233" s="392">
        <v>5600</v>
      </c>
      <c r="F233" s="392">
        <v>2000</v>
      </c>
      <c r="G233" s="392">
        <v>2000</v>
      </c>
      <c r="H233" s="392">
        <v>2750</v>
      </c>
      <c r="I233" s="391">
        <v>2400</v>
      </c>
      <c r="J233" s="392">
        <v>1500</v>
      </c>
      <c r="K233" s="392">
        <v>850</v>
      </c>
    </row>
    <row r="235" spans="2:11" ht="32.25" customHeight="1" x14ac:dyDescent="0.25">
      <c r="B235" s="501" t="s">
        <v>417</v>
      </c>
    </row>
  </sheetData>
  <mergeCells count="461">
    <mergeCell ref="B229:B230"/>
    <mergeCell ref="B197:B198"/>
    <mergeCell ref="B206:H206"/>
    <mergeCell ref="B208:B209"/>
    <mergeCell ref="B217:I217"/>
    <mergeCell ref="B219:B220"/>
    <mergeCell ref="B227:F227"/>
    <mergeCell ref="AS188:AX188"/>
    <mergeCell ref="AY188:BD188"/>
    <mergeCell ref="BE188:BJ188"/>
    <mergeCell ref="BK188:BP188"/>
    <mergeCell ref="BQ188:BV188"/>
    <mergeCell ref="B195:E195"/>
    <mergeCell ref="BW179:CB179"/>
    <mergeCell ref="CC179:CH179"/>
    <mergeCell ref="B186:J186"/>
    <mergeCell ref="C188:H188"/>
    <mergeCell ref="I188:N188"/>
    <mergeCell ref="O188:T188"/>
    <mergeCell ref="U188:Z188"/>
    <mergeCell ref="AA188:AF188"/>
    <mergeCell ref="AG188:AL188"/>
    <mergeCell ref="AM188:AR188"/>
    <mergeCell ref="AM179:AR179"/>
    <mergeCell ref="AS179:AX179"/>
    <mergeCell ref="AY179:BD179"/>
    <mergeCell ref="BE179:BJ179"/>
    <mergeCell ref="BK179:BP179"/>
    <mergeCell ref="BQ179:BV179"/>
    <mergeCell ref="C179:H179"/>
    <mergeCell ref="I179:N179"/>
    <mergeCell ref="O179:T179"/>
    <mergeCell ref="U179:Z179"/>
    <mergeCell ref="AA179:AF179"/>
    <mergeCell ref="AG179:AL179"/>
    <mergeCell ref="U170:W170"/>
    <mergeCell ref="X170:Z170"/>
    <mergeCell ref="AA170:AC170"/>
    <mergeCell ref="AD170:AF170"/>
    <mergeCell ref="AG170:AI170"/>
    <mergeCell ref="B177:J177"/>
    <mergeCell ref="C170:E170"/>
    <mergeCell ref="F170:H170"/>
    <mergeCell ref="I170:K170"/>
    <mergeCell ref="L170:N170"/>
    <mergeCell ref="O170:Q170"/>
    <mergeCell ref="R170:T170"/>
    <mergeCell ref="AD161:AF161"/>
    <mergeCell ref="AG161:AI161"/>
    <mergeCell ref="AJ161:AL161"/>
    <mergeCell ref="B168:I168"/>
    <mergeCell ref="U150:W150"/>
    <mergeCell ref="B159:H159"/>
    <mergeCell ref="C161:E161"/>
    <mergeCell ref="F161:H161"/>
    <mergeCell ref="I161:K161"/>
    <mergeCell ref="L161:N161"/>
    <mergeCell ref="O161:Q161"/>
    <mergeCell ref="R161:T161"/>
    <mergeCell ref="U161:W161"/>
    <mergeCell ref="B148:G148"/>
    <mergeCell ref="C150:E150"/>
    <mergeCell ref="F150:H150"/>
    <mergeCell ref="I150:K150"/>
    <mergeCell ref="L150:N150"/>
    <mergeCell ref="O150:Q150"/>
    <mergeCell ref="R150:T150"/>
    <mergeCell ref="X161:Z161"/>
    <mergeCell ref="AA161:AC161"/>
    <mergeCell ref="B137:G137"/>
    <mergeCell ref="C139:E139"/>
    <mergeCell ref="F139:H139"/>
    <mergeCell ref="I139:K139"/>
    <mergeCell ref="L139:N139"/>
    <mergeCell ref="O139:Q139"/>
    <mergeCell ref="R139:T139"/>
    <mergeCell ref="BW130:BY130"/>
    <mergeCell ref="BZ130:CB130"/>
    <mergeCell ref="AM130:AO130"/>
    <mergeCell ref="AP130:AR130"/>
    <mergeCell ref="U139:W139"/>
    <mergeCell ref="X139:Z139"/>
    <mergeCell ref="AA139:AC139"/>
    <mergeCell ref="AS130:AU130"/>
    <mergeCell ref="AV130:AX130"/>
    <mergeCell ref="AY130:BA130"/>
    <mergeCell ref="BB130:BD130"/>
    <mergeCell ref="BE130:BG130"/>
    <mergeCell ref="BH130:BJ130"/>
    <mergeCell ref="BK130:BM130"/>
    <mergeCell ref="BN130:BP130"/>
    <mergeCell ref="BQ130:BS130"/>
    <mergeCell ref="BT130:BV130"/>
    <mergeCell ref="CO129:CW129"/>
    <mergeCell ref="C130:E130"/>
    <mergeCell ref="F130:H130"/>
    <mergeCell ref="I130:K130"/>
    <mergeCell ref="L130:N130"/>
    <mergeCell ref="O130:Q130"/>
    <mergeCell ref="R130:T130"/>
    <mergeCell ref="U130:W130"/>
    <mergeCell ref="X130:Z130"/>
    <mergeCell ref="AA130:AC130"/>
    <mergeCell ref="AM129:AU129"/>
    <mergeCell ref="AV129:BD129"/>
    <mergeCell ref="BE129:BM129"/>
    <mergeCell ref="BN129:BV129"/>
    <mergeCell ref="BW129:CE129"/>
    <mergeCell ref="CF129:CN129"/>
    <mergeCell ref="CO130:CQ130"/>
    <mergeCell ref="CR130:CT130"/>
    <mergeCell ref="CU130:CW130"/>
    <mergeCell ref="CC130:CE130"/>
    <mergeCell ref="CF130:CH130"/>
    <mergeCell ref="CI130:CK130"/>
    <mergeCell ref="CL130:CN130"/>
    <mergeCell ref="B127:L127"/>
    <mergeCell ref="B129:B130"/>
    <mergeCell ref="C129:K129"/>
    <mergeCell ref="L129:T129"/>
    <mergeCell ref="U129:AC129"/>
    <mergeCell ref="AD129:AL129"/>
    <mergeCell ref="AD130:AF130"/>
    <mergeCell ref="AG130:AI130"/>
    <mergeCell ref="AJ130:AL130"/>
    <mergeCell ref="AV119:BD119"/>
    <mergeCell ref="BE119:BM119"/>
    <mergeCell ref="BN120:BP120"/>
    <mergeCell ref="BQ120:BS120"/>
    <mergeCell ref="BT120:BV120"/>
    <mergeCell ref="BW120:BY120"/>
    <mergeCell ref="BZ120:CB120"/>
    <mergeCell ref="CC120:CE120"/>
    <mergeCell ref="AV120:AX120"/>
    <mergeCell ref="AY120:BA120"/>
    <mergeCell ref="BB120:BD120"/>
    <mergeCell ref="BE120:BG120"/>
    <mergeCell ref="BH120:BJ120"/>
    <mergeCell ref="BK120:BM120"/>
    <mergeCell ref="BN119:BV119"/>
    <mergeCell ref="BW119:CE119"/>
    <mergeCell ref="C120:E120"/>
    <mergeCell ref="F120:H120"/>
    <mergeCell ref="I120:K120"/>
    <mergeCell ref="L120:N120"/>
    <mergeCell ref="O120:Q120"/>
    <mergeCell ref="B117:K117"/>
    <mergeCell ref="B119:B120"/>
    <mergeCell ref="C119:K119"/>
    <mergeCell ref="L119:T119"/>
    <mergeCell ref="U119:AC119"/>
    <mergeCell ref="AD119:AL119"/>
    <mergeCell ref="R120:T120"/>
    <mergeCell ref="U120:W120"/>
    <mergeCell ref="X120:Z120"/>
    <mergeCell ref="AA120:AC120"/>
    <mergeCell ref="AD120:AF120"/>
    <mergeCell ref="AG120:AI120"/>
    <mergeCell ref="AJ120:AL120"/>
    <mergeCell ref="AM120:AO120"/>
    <mergeCell ref="AP120:AR120"/>
    <mergeCell ref="AS120:AU120"/>
    <mergeCell ref="AM119:AU119"/>
    <mergeCell ref="DY110:EA110"/>
    <mergeCell ref="EB110:ED110"/>
    <mergeCell ref="EE110:EG110"/>
    <mergeCell ref="EH110:EJ110"/>
    <mergeCell ref="EK110:EM110"/>
    <mergeCell ref="BW110:BY110"/>
    <mergeCell ref="BZ110:CB110"/>
    <mergeCell ref="CC110:CE110"/>
    <mergeCell ref="CF110:CH110"/>
    <mergeCell ref="CI110:CK110"/>
    <mergeCell ref="CL110:CN110"/>
    <mergeCell ref="BE110:BG110"/>
    <mergeCell ref="BH110:BJ110"/>
    <mergeCell ref="BK110:BM110"/>
    <mergeCell ref="BN110:BP110"/>
    <mergeCell ref="BQ110:BS110"/>
    <mergeCell ref="BT110:BV110"/>
    <mergeCell ref="AM110:AO110"/>
    <mergeCell ref="AP110:AR110"/>
    <mergeCell ref="AS110:AU110"/>
    <mergeCell ref="AG110:AI110"/>
    <mergeCell ref="AJ110:AL110"/>
    <mergeCell ref="EN110:EP110"/>
    <mergeCell ref="DG110:DI110"/>
    <mergeCell ref="DJ110:DL110"/>
    <mergeCell ref="DM110:DO110"/>
    <mergeCell ref="DP110:DR110"/>
    <mergeCell ref="DS110:DU110"/>
    <mergeCell ref="DV110:DX110"/>
    <mergeCell ref="CO110:CQ110"/>
    <mergeCell ref="CR110:CT110"/>
    <mergeCell ref="CU110:CW110"/>
    <mergeCell ref="CX110:CZ110"/>
    <mergeCell ref="DA110:DC110"/>
    <mergeCell ref="DD110:DF110"/>
    <mergeCell ref="EH109:EP109"/>
    <mergeCell ref="AM109:AU109"/>
    <mergeCell ref="AV109:BD109"/>
    <mergeCell ref="BE109:BM109"/>
    <mergeCell ref="BN109:BV109"/>
    <mergeCell ref="BW109:CE109"/>
    <mergeCell ref="CF109:CN109"/>
    <mergeCell ref="FC100:FE100"/>
    <mergeCell ref="C110:E110"/>
    <mergeCell ref="F110:H110"/>
    <mergeCell ref="I110:K110"/>
    <mergeCell ref="L110:N110"/>
    <mergeCell ref="O110:Q110"/>
    <mergeCell ref="R110:T110"/>
    <mergeCell ref="CX109:DF109"/>
    <mergeCell ref="DG109:DO109"/>
    <mergeCell ref="DP109:DX109"/>
    <mergeCell ref="AV110:AX110"/>
    <mergeCell ref="AY110:BA110"/>
    <mergeCell ref="BB110:BD110"/>
    <mergeCell ref="U110:W110"/>
    <mergeCell ref="X110:Z110"/>
    <mergeCell ref="AA110:AC110"/>
    <mergeCell ref="AD110:AF110"/>
    <mergeCell ref="FF100:FH100"/>
    <mergeCell ref="B107:H107"/>
    <mergeCell ref="B109:B110"/>
    <mergeCell ref="C109:K109"/>
    <mergeCell ref="L109:T109"/>
    <mergeCell ref="U109:AC109"/>
    <mergeCell ref="AD109:AL109"/>
    <mergeCell ref="EH100:EJ100"/>
    <mergeCell ref="EK100:EM100"/>
    <mergeCell ref="EN100:EP100"/>
    <mergeCell ref="EQ100:ES100"/>
    <mergeCell ref="ET100:EV100"/>
    <mergeCell ref="EW100:EY100"/>
    <mergeCell ref="DP100:DR100"/>
    <mergeCell ref="DS100:DU100"/>
    <mergeCell ref="DV100:DX100"/>
    <mergeCell ref="DY100:EA100"/>
    <mergeCell ref="EB100:ED100"/>
    <mergeCell ref="EE100:EG100"/>
    <mergeCell ref="CX100:CZ100"/>
    <mergeCell ref="DA100:DC100"/>
    <mergeCell ref="CO109:CW109"/>
    <mergeCell ref="U100:W100"/>
    <mergeCell ref="DY109:EG109"/>
    <mergeCell ref="EH99:EP99"/>
    <mergeCell ref="EQ99:EY99"/>
    <mergeCell ref="EZ99:FH99"/>
    <mergeCell ref="CX99:DF99"/>
    <mergeCell ref="DG99:DO99"/>
    <mergeCell ref="DP99:DX99"/>
    <mergeCell ref="DY99:EG99"/>
    <mergeCell ref="BN100:BP100"/>
    <mergeCell ref="BQ100:BS100"/>
    <mergeCell ref="BT100:BV100"/>
    <mergeCell ref="BW100:BY100"/>
    <mergeCell ref="BZ100:CB100"/>
    <mergeCell ref="CC100:CE100"/>
    <mergeCell ref="DD100:DF100"/>
    <mergeCell ref="DG100:DI100"/>
    <mergeCell ref="DJ100:DL100"/>
    <mergeCell ref="DM100:DO100"/>
    <mergeCell ref="CF100:CH100"/>
    <mergeCell ref="CI100:CK100"/>
    <mergeCell ref="CL100:CN100"/>
    <mergeCell ref="CO100:CQ100"/>
    <mergeCell ref="CR100:CT100"/>
    <mergeCell ref="CU100:CW100"/>
    <mergeCell ref="EZ100:FB100"/>
    <mergeCell ref="CF99:CN99"/>
    <mergeCell ref="CO99:CW99"/>
    <mergeCell ref="AD99:AL99"/>
    <mergeCell ref="AM99:AU99"/>
    <mergeCell ref="AV99:BD99"/>
    <mergeCell ref="BE99:BM99"/>
    <mergeCell ref="BN99:BV99"/>
    <mergeCell ref="BW99:CE99"/>
    <mergeCell ref="AD100:AF100"/>
    <mergeCell ref="AG100:AI100"/>
    <mergeCell ref="AJ100:AL100"/>
    <mergeCell ref="AM100:AO100"/>
    <mergeCell ref="AP100:AR100"/>
    <mergeCell ref="AS100:AU100"/>
    <mergeCell ref="AV100:AX100"/>
    <mergeCell ref="AY100:BA100"/>
    <mergeCell ref="BB100:BD100"/>
    <mergeCell ref="BE100:BG100"/>
    <mergeCell ref="BH100:BJ100"/>
    <mergeCell ref="BK100:BM100"/>
    <mergeCell ref="X89:Z89"/>
    <mergeCell ref="B97:H97"/>
    <mergeCell ref="B99:B100"/>
    <mergeCell ref="C99:K99"/>
    <mergeCell ref="L99:T99"/>
    <mergeCell ref="U99:AC99"/>
    <mergeCell ref="X100:Z100"/>
    <mergeCell ref="AA100:AC100"/>
    <mergeCell ref="R85:T85"/>
    <mergeCell ref="U85:W85"/>
    <mergeCell ref="X85:Z85"/>
    <mergeCell ref="C89:E89"/>
    <mergeCell ref="F89:H89"/>
    <mergeCell ref="I89:K89"/>
    <mergeCell ref="L89:N89"/>
    <mergeCell ref="O89:Q89"/>
    <mergeCell ref="R89:T89"/>
    <mergeCell ref="U89:W89"/>
    <mergeCell ref="C100:E100"/>
    <mergeCell ref="F100:H100"/>
    <mergeCell ref="I100:K100"/>
    <mergeCell ref="L100:N100"/>
    <mergeCell ref="O100:Q100"/>
    <mergeCell ref="R100:T100"/>
    <mergeCell ref="U71:W71"/>
    <mergeCell ref="X71:Z71"/>
    <mergeCell ref="C75:E75"/>
    <mergeCell ref="F75:H75"/>
    <mergeCell ref="I75:K75"/>
    <mergeCell ref="L75:N75"/>
    <mergeCell ref="O75:Q75"/>
    <mergeCell ref="R75:T75"/>
    <mergeCell ref="U75:W75"/>
    <mergeCell ref="X75:Z75"/>
    <mergeCell ref="B69:H69"/>
    <mergeCell ref="C71:E71"/>
    <mergeCell ref="F71:H71"/>
    <mergeCell ref="I71:K71"/>
    <mergeCell ref="L71:N71"/>
    <mergeCell ref="O71:Q71"/>
    <mergeCell ref="R71:T71"/>
    <mergeCell ref="B83:H83"/>
    <mergeCell ref="C85:E85"/>
    <mergeCell ref="F85:H85"/>
    <mergeCell ref="I85:K85"/>
    <mergeCell ref="L85:N85"/>
    <mergeCell ref="O85:Q85"/>
    <mergeCell ref="C62:E62"/>
    <mergeCell ref="F62:H62"/>
    <mergeCell ref="I62:K62"/>
    <mergeCell ref="L62:N62"/>
    <mergeCell ref="O62:Q62"/>
    <mergeCell ref="R62:T62"/>
    <mergeCell ref="U62:W62"/>
    <mergeCell ref="X62:Z62"/>
    <mergeCell ref="AA62:AC62"/>
    <mergeCell ref="B56:H56"/>
    <mergeCell ref="C58:E58"/>
    <mergeCell ref="F58:H58"/>
    <mergeCell ref="I58:K58"/>
    <mergeCell ref="L58:N58"/>
    <mergeCell ref="O58:Q58"/>
    <mergeCell ref="U49:W49"/>
    <mergeCell ref="X49:Z49"/>
    <mergeCell ref="AA49:AC49"/>
    <mergeCell ref="R58:T58"/>
    <mergeCell ref="U58:W58"/>
    <mergeCell ref="X58:Z58"/>
    <mergeCell ref="AA58:AC58"/>
    <mergeCell ref="AD49:AF49"/>
    <mergeCell ref="AG49:AI49"/>
    <mergeCell ref="AJ49:AL49"/>
    <mergeCell ref="C49:E49"/>
    <mergeCell ref="F49:H49"/>
    <mergeCell ref="I49:K49"/>
    <mergeCell ref="L49:N49"/>
    <mergeCell ref="O49:Q49"/>
    <mergeCell ref="R49:T49"/>
    <mergeCell ref="U45:W45"/>
    <mergeCell ref="X45:Z45"/>
    <mergeCell ref="AA45:AC45"/>
    <mergeCell ref="AD45:AF45"/>
    <mergeCell ref="AG45:AI45"/>
    <mergeCell ref="AJ45:AL45"/>
    <mergeCell ref="C45:E45"/>
    <mergeCell ref="F45:H45"/>
    <mergeCell ref="I45:K45"/>
    <mergeCell ref="L45:N45"/>
    <mergeCell ref="O45:Q45"/>
    <mergeCell ref="R45:T45"/>
    <mergeCell ref="AP36:AR36"/>
    <mergeCell ref="AS36:AU36"/>
    <mergeCell ref="AV36:AX36"/>
    <mergeCell ref="AY36:BA36"/>
    <mergeCell ref="BB36:BD36"/>
    <mergeCell ref="B43:H43"/>
    <mergeCell ref="X36:Z36"/>
    <mergeCell ref="AA36:AC36"/>
    <mergeCell ref="AD36:AF36"/>
    <mergeCell ref="AG36:AI36"/>
    <mergeCell ref="AJ36:AL36"/>
    <mergeCell ref="AM36:AO36"/>
    <mergeCell ref="AM18:AO18"/>
    <mergeCell ref="AP18:AR18"/>
    <mergeCell ref="AS18:AU18"/>
    <mergeCell ref="BB27:BD27"/>
    <mergeCell ref="BE27:BG27"/>
    <mergeCell ref="B34:L34"/>
    <mergeCell ref="C36:E36"/>
    <mergeCell ref="F36:H36"/>
    <mergeCell ref="I36:K36"/>
    <mergeCell ref="L36:N36"/>
    <mergeCell ref="O36:Q36"/>
    <mergeCell ref="R36:T36"/>
    <mergeCell ref="U36:W36"/>
    <mergeCell ref="AJ27:AL27"/>
    <mergeCell ref="AM27:AO27"/>
    <mergeCell ref="AP27:AR27"/>
    <mergeCell ref="AS27:AU27"/>
    <mergeCell ref="AV27:AX27"/>
    <mergeCell ref="AY27:BA27"/>
    <mergeCell ref="R27:T27"/>
    <mergeCell ref="U27:W27"/>
    <mergeCell ref="X27:Z27"/>
    <mergeCell ref="AA27:AC27"/>
    <mergeCell ref="AD27:AF27"/>
    <mergeCell ref="X18:Z18"/>
    <mergeCell ref="AA18:AC18"/>
    <mergeCell ref="AD18:AF18"/>
    <mergeCell ref="AG18:AI18"/>
    <mergeCell ref="AJ18:AL18"/>
    <mergeCell ref="B25:J25"/>
    <mergeCell ref="C27:E27"/>
    <mergeCell ref="F27:H27"/>
    <mergeCell ref="I27:K27"/>
    <mergeCell ref="L27:N27"/>
    <mergeCell ref="O27:Q27"/>
    <mergeCell ref="AG27:AI27"/>
    <mergeCell ref="BE9:BG9"/>
    <mergeCell ref="AM9:AO9"/>
    <mergeCell ref="AP9:AR9"/>
    <mergeCell ref="AS9:AU9"/>
    <mergeCell ref="AV9:AX9"/>
    <mergeCell ref="B16:F16"/>
    <mergeCell ref="C18:E18"/>
    <mergeCell ref="F18:H18"/>
    <mergeCell ref="I18:K18"/>
    <mergeCell ref="L18:N18"/>
    <mergeCell ref="O18:Q18"/>
    <mergeCell ref="R18:T18"/>
    <mergeCell ref="AG9:AI9"/>
    <mergeCell ref="AJ9:AL9"/>
    <mergeCell ref="O9:Q9"/>
    <mergeCell ref="R9:T9"/>
    <mergeCell ref="U9:W9"/>
    <mergeCell ref="X9:Z9"/>
    <mergeCell ref="AA9:AC9"/>
    <mergeCell ref="AD9:AF9"/>
    <mergeCell ref="AV18:AX18"/>
    <mergeCell ref="AY18:BA18"/>
    <mergeCell ref="BB18:BD18"/>
    <mergeCell ref="U18:W18"/>
    <mergeCell ref="B2:C2"/>
    <mergeCell ref="B7:F7"/>
    <mergeCell ref="B9:B10"/>
    <mergeCell ref="C9:E9"/>
    <mergeCell ref="F9:H9"/>
    <mergeCell ref="I9:K9"/>
    <mergeCell ref="L9:N9"/>
    <mergeCell ref="AY9:BA9"/>
    <mergeCell ref="BB9:BD9"/>
  </mergeCells>
  <hyperlinks>
    <hyperlink ref="B4" location="'Pricing Schedules'!A8" display="C1" xr:uid="{00000000-0004-0000-1200-000000000000}"/>
    <hyperlink ref="B5" location="'Pricing Schedules'!A44" display="C2" xr:uid="{00000000-0004-0000-1200-000001000000}"/>
    <hyperlink ref="C4" location="'Pricing Schedules'!A70" display="C3" xr:uid="{00000000-0004-0000-1200-000002000000}"/>
    <hyperlink ref="C5" location="'Pricing Schedules'!A98" display="C4" xr:uid="{00000000-0004-0000-1200-000003000000}"/>
    <hyperlink ref="D4" location="'Pricing Schedules'!A138" display="C5" xr:uid="{00000000-0004-0000-1200-000004000000}"/>
    <hyperlink ref="D5" location="'Pricing Schedules'!A160" display="C6" xr:uid="{00000000-0004-0000-1200-000005000000}"/>
    <hyperlink ref="E4" location="'Pricing Schedules'!A178" display="C7" xr:uid="{00000000-0004-0000-1200-000006000000}"/>
    <hyperlink ref="E5" location="'Pricing Schedules'!A196" display="C8" xr:uid="{00000000-0004-0000-1200-000007000000}"/>
    <hyperlink ref="F4" location="'Pricing Schedules'!A218" display="C9" xr:uid="{00000000-0004-0000-1200-000008000000}"/>
    <hyperlink ref="B67" location="'Pricing Schedules'!A1" display="Back to top" xr:uid="{00000000-0004-0000-1200-000009000000}"/>
    <hyperlink ref="B105" location="'Pricing Schedules'!A1" display="Back to top" xr:uid="{00000000-0004-0000-1200-00000A000000}"/>
    <hyperlink ref="B135" location="'Pricing Schedules'!A1" display="Back to top" xr:uid="{00000000-0004-0000-1200-00000B000000}"/>
    <hyperlink ref="B166" location="'Pricing Schedules'!A1" display="Back to top" xr:uid="{00000000-0004-0000-1200-00000C000000}"/>
    <hyperlink ref="B193" location="'Pricing Schedules'!A1" display="Back to top" xr:uid="{00000000-0004-0000-1200-00000D000000}"/>
    <hyperlink ref="B215" location="'Pricing Schedules'!A1" display="Back to top" xr:uid="{00000000-0004-0000-1200-00000E000000}"/>
    <hyperlink ref="B235" location="'Pricing Schedules'!A1" display="Back to top" xr:uid="{00000000-0004-0000-1200-00000F000000}"/>
    <hyperlink ref="B32" location="'Pricing Schedules'!A1" display="Back to top" xr:uid="{00000000-0004-0000-1200-000010000000}"/>
    <hyperlink ref="B54" location="'Pricing Schedules'!A1" display="Back to top" xr:uid="{00000000-0004-0000-1200-000011000000}"/>
    <hyperlink ref="B81" location="'Pricing Schedules'!A1" display="Back to top" xr:uid="{00000000-0004-0000-1200-000012000000}"/>
    <hyperlink ref="B95" location="'Pricing Schedules'!A1" display="Back to top" xr:uid="{00000000-0004-0000-1200-000013000000}"/>
    <hyperlink ref="B115" location="'Pricing Schedules'!A1" display="Back to top" xr:uid="{00000000-0004-0000-1200-000014000000}"/>
    <hyperlink ref="B125" location="'Pricing Schedules'!A1" display="Back to top" xr:uid="{00000000-0004-0000-1200-000015000000}"/>
    <hyperlink ref="B146" location="'Pricing Schedules'!A1" display="Back to top" xr:uid="{00000000-0004-0000-1200-000016000000}"/>
    <hyperlink ref="B157" location="'Pricing Schedules'!A1" display="Back to top" xr:uid="{00000000-0004-0000-1200-000017000000}"/>
    <hyperlink ref="B175" location="'Pricing Schedules'!A1" display="Back to top" xr:uid="{00000000-0004-0000-1200-000018000000}"/>
    <hyperlink ref="B184" location="'Pricing Schedules'!A1" display="Back to top" xr:uid="{00000000-0004-0000-1200-000019000000}"/>
    <hyperlink ref="B204" location="'Pricing Schedules'!A1" display="Back to top" xr:uid="{00000000-0004-0000-1200-00001A000000}"/>
    <hyperlink ref="B225" location="'Pricing Schedules'!A1" display="Back to top" xr:uid="{00000000-0004-0000-1200-00001B000000}"/>
  </hyperlink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filterMode="1"/>
  <dimension ref="A1:AK182"/>
  <sheetViews>
    <sheetView zoomScale="115" zoomScaleNormal="115" workbookViewId="0">
      <pane xSplit="1" ySplit="2" topLeftCell="B3" activePane="bottomRight" state="frozen"/>
      <selection pane="topRight" activeCell="B1" sqref="B1"/>
      <selection pane="bottomLeft" activeCell="A3" sqref="A3"/>
      <selection pane="bottomRight" activeCell="E71" sqref="E71"/>
    </sheetView>
  </sheetViews>
  <sheetFormatPr defaultRowHeight="18" customHeight="1" x14ac:dyDescent="0.2"/>
  <cols>
    <col min="1" max="1" width="28.7109375" style="40" customWidth="1"/>
    <col min="2" max="14" width="8.28515625" style="12" customWidth="1"/>
    <col min="15" max="15" width="9.140625" style="12" customWidth="1"/>
    <col min="16" max="37" width="5.5703125" style="12" customWidth="1"/>
    <col min="38" max="16384" width="9.140625" style="12"/>
  </cols>
  <sheetData>
    <row r="1" spans="1:37" ht="18" customHeight="1" x14ac:dyDescent="0.2">
      <c r="A1" s="526" t="s">
        <v>66</v>
      </c>
      <c r="B1" s="526"/>
      <c r="C1" s="526"/>
      <c r="D1" s="526"/>
      <c r="E1" s="526"/>
      <c r="F1" s="526"/>
      <c r="G1" s="526"/>
      <c r="H1" s="526"/>
      <c r="I1" s="526"/>
      <c r="J1" s="526"/>
      <c r="K1" s="526"/>
      <c r="L1" s="526"/>
      <c r="M1" s="526"/>
      <c r="N1" s="526"/>
      <c r="O1" s="28"/>
      <c r="P1" s="38" t="s">
        <v>106</v>
      </c>
      <c r="Q1" s="38"/>
      <c r="R1" s="38" t="s">
        <v>107</v>
      </c>
      <c r="S1" s="38"/>
      <c r="T1" s="38" t="s">
        <v>108</v>
      </c>
      <c r="U1" s="38"/>
      <c r="V1" s="38" t="s">
        <v>109</v>
      </c>
      <c r="W1" s="38"/>
      <c r="X1" s="38" t="s">
        <v>110</v>
      </c>
      <c r="Y1" s="38"/>
      <c r="Z1" s="38" t="s">
        <v>111</v>
      </c>
      <c r="AA1" s="38"/>
      <c r="AB1" s="38" t="s">
        <v>112</v>
      </c>
      <c r="AC1" s="38"/>
      <c r="AD1" s="38" t="s">
        <v>113</v>
      </c>
      <c r="AE1" s="38"/>
      <c r="AF1" s="38" t="s">
        <v>114</v>
      </c>
      <c r="AG1" s="38"/>
      <c r="AH1" s="38" t="s">
        <v>115</v>
      </c>
      <c r="AI1" s="38"/>
      <c r="AJ1" s="38" t="s">
        <v>116</v>
      </c>
      <c r="AK1" s="38"/>
    </row>
    <row r="2" spans="1:37" ht="71.25" customHeight="1" x14ac:dyDescent="0.2">
      <c r="A2" s="29" t="s">
        <v>0</v>
      </c>
      <c r="B2" s="33" t="s">
        <v>9</v>
      </c>
      <c r="C2" s="33" t="s">
        <v>10</v>
      </c>
      <c r="D2" s="34" t="s">
        <v>11</v>
      </c>
      <c r="E2" s="33" t="s">
        <v>2</v>
      </c>
      <c r="F2" s="34" t="s">
        <v>12</v>
      </c>
      <c r="G2" s="34" t="s">
        <v>13</v>
      </c>
      <c r="H2" s="34" t="s">
        <v>15</v>
      </c>
      <c r="I2" s="34" t="s">
        <v>16</v>
      </c>
      <c r="J2" s="34" t="s">
        <v>18</v>
      </c>
      <c r="K2" s="34" t="s">
        <v>19</v>
      </c>
      <c r="L2" s="34" t="s">
        <v>20</v>
      </c>
      <c r="M2" s="34" t="s">
        <v>21</v>
      </c>
      <c r="N2" s="34" t="s">
        <v>3</v>
      </c>
      <c r="O2" s="39" t="s">
        <v>88</v>
      </c>
      <c r="P2" s="39" t="s">
        <v>62</v>
      </c>
      <c r="Q2" s="39" t="s">
        <v>63</v>
      </c>
      <c r="R2" s="39" t="s">
        <v>62</v>
      </c>
      <c r="S2" s="39" t="s">
        <v>63</v>
      </c>
      <c r="T2" s="39" t="s">
        <v>62</v>
      </c>
      <c r="U2" s="39" t="s">
        <v>63</v>
      </c>
      <c r="V2" s="39" t="s">
        <v>62</v>
      </c>
      <c r="W2" s="39" t="s">
        <v>63</v>
      </c>
      <c r="X2" s="39" t="s">
        <v>62</v>
      </c>
      <c r="Y2" s="39" t="s">
        <v>63</v>
      </c>
      <c r="Z2" s="39" t="s">
        <v>62</v>
      </c>
      <c r="AA2" s="39" t="s">
        <v>63</v>
      </c>
      <c r="AB2" s="39" t="s">
        <v>62</v>
      </c>
      <c r="AC2" s="39" t="s">
        <v>63</v>
      </c>
      <c r="AD2" s="39" t="s">
        <v>62</v>
      </c>
      <c r="AE2" s="39" t="s">
        <v>63</v>
      </c>
      <c r="AF2" s="39" t="s">
        <v>62</v>
      </c>
      <c r="AG2" s="39" t="s">
        <v>63</v>
      </c>
      <c r="AH2" s="39" t="s">
        <v>62</v>
      </c>
      <c r="AI2" s="39" t="s">
        <v>63</v>
      </c>
      <c r="AJ2" s="39" t="s">
        <v>62</v>
      </c>
      <c r="AK2" s="39" t="s">
        <v>63</v>
      </c>
    </row>
    <row r="3" spans="1:37" ht="18" hidden="1" customHeight="1" x14ac:dyDescent="0.25">
      <c r="A3" s="458" t="s">
        <v>138</v>
      </c>
      <c r="B3" s="2">
        <v>4</v>
      </c>
      <c r="C3" s="2">
        <v>3.3</v>
      </c>
      <c r="D3" s="2">
        <v>2</v>
      </c>
      <c r="E3" s="2">
        <v>0</v>
      </c>
      <c r="F3" s="5"/>
      <c r="G3" s="5"/>
      <c r="H3" s="2"/>
      <c r="I3" s="2"/>
      <c r="J3" s="5"/>
      <c r="K3" s="5">
        <v>5</v>
      </c>
      <c r="L3" s="2"/>
      <c r="M3" s="5"/>
      <c r="N3" s="31">
        <v>140</v>
      </c>
      <c r="O3" s="31" t="str">
        <f>IF(N3&lt;=249,"Yes","No")</f>
        <v>Yes</v>
      </c>
      <c r="P3" s="28" t="s">
        <v>64</v>
      </c>
      <c r="Q3" s="28" t="s">
        <v>64</v>
      </c>
      <c r="R3" s="28" t="s">
        <v>64</v>
      </c>
      <c r="S3" s="28" t="s">
        <v>64</v>
      </c>
      <c r="T3" s="28"/>
      <c r="U3" s="28"/>
      <c r="V3" s="28"/>
      <c r="W3" s="28"/>
      <c r="X3" s="28"/>
      <c r="Y3" s="28"/>
      <c r="Z3" s="28"/>
      <c r="AA3" s="28"/>
      <c r="AB3" s="28"/>
      <c r="AC3" s="28"/>
      <c r="AD3" s="28" t="s">
        <v>64</v>
      </c>
      <c r="AE3" s="28" t="s">
        <v>64</v>
      </c>
      <c r="AF3" s="28" t="s">
        <v>64</v>
      </c>
      <c r="AG3" s="28" t="s">
        <v>64</v>
      </c>
      <c r="AH3" s="28"/>
      <c r="AI3" s="28"/>
      <c r="AJ3" s="28"/>
      <c r="AK3" s="28"/>
    </row>
    <row r="4" spans="1:37" ht="18" hidden="1" customHeight="1" x14ac:dyDescent="0.2">
      <c r="A4" s="30" t="s">
        <v>223</v>
      </c>
      <c r="B4" s="3">
        <v>4</v>
      </c>
      <c r="C4" s="3">
        <v>1</v>
      </c>
      <c r="D4" s="3">
        <v>1.5</v>
      </c>
      <c r="E4" s="511">
        <v>0</v>
      </c>
      <c r="F4" s="3"/>
      <c r="G4" s="3"/>
      <c r="H4" s="3"/>
      <c r="I4" s="3">
        <v>1.5</v>
      </c>
      <c r="J4" s="3"/>
      <c r="K4" s="3"/>
      <c r="L4" s="3"/>
      <c r="M4" s="3">
        <v>1</v>
      </c>
      <c r="N4" s="31">
        <v>13</v>
      </c>
      <c r="O4" s="31" t="str">
        <f>IF(N4&lt;=249,"Yes","No")</f>
        <v>Yes</v>
      </c>
      <c r="P4" s="28"/>
      <c r="Q4" s="28"/>
      <c r="R4" s="28"/>
      <c r="S4" s="28"/>
      <c r="T4" s="28"/>
      <c r="U4" s="28"/>
      <c r="V4" s="28"/>
      <c r="W4" s="28"/>
      <c r="X4" s="28"/>
      <c r="Y4" s="28" t="s">
        <v>64</v>
      </c>
      <c r="Z4" s="28"/>
      <c r="AA4" s="28"/>
      <c r="AB4" s="28"/>
      <c r="AC4" s="28"/>
      <c r="AD4" s="28"/>
      <c r="AE4" s="28"/>
      <c r="AF4" s="28"/>
      <c r="AG4" s="28"/>
      <c r="AH4" s="28"/>
      <c r="AI4" s="28"/>
      <c r="AJ4" s="28"/>
      <c r="AK4" s="28"/>
    </row>
    <row r="5" spans="1:37" ht="18" hidden="1" customHeight="1" x14ac:dyDescent="0.25">
      <c r="A5" s="458" t="s">
        <v>120</v>
      </c>
      <c r="B5" s="28">
        <v>0.13</v>
      </c>
      <c r="C5" s="28">
        <v>0.52200000000000002</v>
      </c>
      <c r="D5" s="28">
        <v>0.5</v>
      </c>
      <c r="E5" s="28">
        <v>0</v>
      </c>
      <c r="F5" s="42">
        <v>0.52</v>
      </c>
      <c r="G5" s="42">
        <v>7.0000000000000007E-2</v>
      </c>
      <c r="H5" s="28">
        <v>0.13</v>
      </c>
      <c r="I5" s="28">
        <v>0.13</v>
      </c>
      <c r="J5" s="42"/>
      <c r="K5" s="42">
        <v>1.04</v>
      </c>
      <c r="L5" s="28">
        <v>0.19500000000000001</v>
      </c>
      <c r="M5" s="42">
        <v>0.16</v>
      </c>
      <c r="N5" s="28"/>
      <c r="O5" s="28"/>
      <c r="P5" s="28"/>
      <c r="Q5" s="28"/>
      <c r="R5" s="28" t="s">
        <v>64</v>
      </c>
      <c r="S5" s="28" t="s">
        <v>64</v>
      </c>
      <c r="T5" s="28"/>
      <c r="U5" s="28"/>
      <c r="V5" s="28"/>
      <c r="W5" s="28"/>
      <c r="X5" s="28"/>
      <c r="Y5" s="28"/>
      <c r="Z5" s="28"/>
      <c r="AA5" s="28"/>
      <c r="AB5" s="28"/>
      <c r="AC5" s="28"/>
      <c r="AD5" s="28"/>
      <c r="AE5" s="28"/>
      <c r="AF5" s="28"/>
      <c r="AG5" s="28"/>
      <c r="AH5" s="28"/>
      <c r="AI5" s="28"/>
      <c r="AJ5" s="28"/>
      <c r="AK5" s="28"/>
    </row>
    <row r="6" spans="1:37" ht="18" customHeight="1" x14ac:dyDescent="0.25">
      <c r="A6" s="458" t="s">
        <v>234</v>
      </c>
      <c r="B6" s="2">
        <v>1</v>
      </c>
      <c r="C6" s="2">
        <v>1</v>
      </c>
      <c r="D6" s="2">
        <v>2</v>
      </c>
      <c r="E6" s="512">
        <v>1E-3</v>
      </c>
      <c r="F6" s="5">
        <v>1</v>
      </c>
      <c r="G6" s="5">
        <v>0.1</v>
      </c>
      <c r="H6" s="2">
        <v>2</v>
      </c>
      <c r="I6" s="2">
        <v>1</v>
      </c>
      <c r="J6" s="5">
        <v>5</v>
      </c>
      <c r="K6" s="5">
        <v>0.1</v>
      </c>
      <c r="L6" s="2">
        <v>0.1</v>
      </c>
      <c r="M6" s="5">
        <v>0.1</v>
      </c>
      <c r="N6" s="28"/>
      <c r="O6" s="31"/>
      <c r="P6" s="28"/>
      <c r="Q6" s="28"/>
      <c r="R6" s="28"/>
      <c r="S6" s="28"/>
      <c r="T6" s="28"/>
      <c r="U6" s="28"/>
      <c r="V6" s="28"/>
      <c r="W6" s="28"/>
      <c r="X6" s="28"/>
      <c r="Y6" s="28"/>
      <c r="Z6" s="28"/>
      <c r="AA6" s="28"/>
      <c r="AB6" s="28" t="s">
        <v>64</v>
      </c>
      <c r="AC6" s="28"/>
      <c r="AD6" s="28"/>
      <c r="AE6" s="28"/>
      <c r="AF6" s="28" t="s">
        <v>64</v>
      </c>
      <c r="AG6" s="28"/>
      <c r="AH6" s="28"/>
      <c r="AI6" s="28"/>
      <c r="AJ6" s="28"/>
      <c r="AK6" s="28"/>
    </row>
    <row r="7" spans="1:37" ht="18" hidden="1" customHeight="1" x14ac:dyDescent="0.2">
      <c r="A7" s="32" t="s">
        <v>200</v>
      </c>
      <c r="B7" s="28">
        <v>1</v>
      </c>
      <c r="C7" s="28">
        <v>4</v>
      </c>
      <c r="D7" s="28"/>
      <c r="E7" s="28">
        <v>0</v>
      </c>
      <c r="F7" s="28"/>
      <c r="G7" s="28">
        <v>4</v>
      </c>
      <c r="H7" s="28">
        <v>2</v>
      </c>
      <c r="I7" s="28"/>
      <c r="J7" s="28"/>
      <c r="K7" s="28"/>
      <c r="L7" s="28">
        <v>4</v>
      </c>
      <c r="M7" s="28">
        <v>2</v>
      </c>
      <c r="N7" s="28"/>
      <c r="O7" s="28"/>
      <c r="P7" s="28"/>
      <c r="Q7" s="28"/>
      <c r="R7" s="28"/>
      <c r="S7" s="28"/>
      <c r="T7" s="28"/>
      <c r="U7" s="28"/>
      <c r="V7" s="28"/>
      <c r="W7" s="28"/>
      <c r="X7" s="28" t="s">
        <v>64</v>
      </c>
      <c r="Y7" s="28"/>
      <c r="Z7" s="28"/>
      <c r="AA7" s="28"/>
      <c r="AB7" s="28"/>
      <c r="AC7" s="28"/>
      <c r="AD7" s="28"/>
      <c r="AE7" s="28"/>
      <c r="AF7" s="28"/>
      <c r="AG7" s="28"/>
      <c r="AH7" s="28"/>
      <c r="AI7" s="28"/>
      <c r="AJ7" s="28"/>
      <c r="AK7" s="28"/>
    </row>
    <row r="8" spans="1:37" ht="18" hidden="1" customHeight="1" x14ac:dyDescent="0.2">
      <c r="A8" s="32" t="s">
        <v>22</v>
      </c>
      <c r="B8" s="3">
        <v>1</v>
      </c>
      <c r="C8" s="3">
        <v>4</v>
      </c>
      <c r="D8" s="3"/>
      <c r="E8" s="511">
        <v>0</v>
      </c>
      <c r="F8" s="3"/>
      <c r="G8" s="3">
        <v>4</v>
      </c>
      <c r="H8" s="3"/>
      <c r="I8" s="3"/>
      <c r="J8" s="3"/>
      <c r="K8" s="3"/>
      <c r="L8" s="3"/>
      <c r="M8" s="3">
        <v>2</v>
      </c>
      <c r="N8" s="31">
        <v>300</v>
      </c>
      <c r="O8" s="31" t="str">
        <f>IF(N8&lt;=249,"Yes","No")</f>
        <v>No</v>
      </c>
      <c r="P8" s="28"/>
      <c r="Q8" s="28"/>
      <c r="R8" s="28"/>
      <c r="S8" s="28"/>
      <c r="T8" s="28"/>
      <c r="U8" s="28"/>
      <c r="V8" s="28"/>
      <c r="W8" s="28"/>
      <c r="X8" s="28"/>
      <c r="Y8" s="28"/>
      <c r="Z8" s="28"/>
      <c r="AA8" s="28"/>
      <c r="AB8" s="28"/>
      <c r="AC8" s="28"/>
      <c r="AD8" s="28"/>
      <c r="AE8" s="28"/>
      <c r="AF8" s="28"/>
      <c r="AG8" s="28"/>
      <c r="AH8" s="28"/>
      <c r="AI8" s="28"/>
      <c r="AJ8" s="28"/>
      <c r="AK8" s="28"/>
    </row>
    <row r="9" spans="1:37" ht="18" customHeight="1" x14ac:dyDescent="0.2">
      <c r="A9" s="32" t="s">
        <v>23</v>
      </c>
      <c r="B9" s="3">
        <v>0.6</v>
      </c>
      <c r="C9" s="3">
        <v>2</v>
      </c>
      <c r="D9" s="3">
        <v>0.5</v>
      </c>
      <c r="E9" s="511">
        <v>5.0000000000000001E-3</v>
      </c>
      <c r="F9" s="3">
        <v>1</v>
      </c>
      <c r="G9" s="3">
        <v>2</v>
      </c>
      <c r="H9" s="3">
        <v>0.5</v>
      </c>
      <c r="I9" s="3"/>
      <c r="J9" s="3"/>
      <c r="K9" s="3">
        <v>2</v>
      </c>
      <c r="L9" s="3"/>
      <c r="M9" s="3">
        <v>0.5</v>
      </c>
      <c r="N9" s="31">
        <v>19</v>
      </c>
      <c r="O9" s="31" t="str">
        <f>IF(N9&lt;=249,"Yes","No")</f>
        <v>Yes</v>
      </c>
      <c r="P9" s="28"/>
      <c r="Q9" s="28"/>
      <c r="R9" s="28"/>
      <c r="S9" s="28"/>
      <c r="T9" s="28"/>
      <c r="U9" s="28"/>
      <c r="V9" s="28"/>
      <c r="W9" s="28"/>
      <c r="X9" s="28"/>
      <c r="Y9" s="28"/>
      <c r="Z9" s="28"/>
      <c r="AA9" s="28" t="s">
        <v>64</v>
      </c>
      <c r="AB9" s="28"/>
      <c r="AC9" s="28"/>
      <c r="AD9" s="28"/>
      <c r="AE9" s="28"/>
      <c r="AF9" s="28"/>
      <c r="AG9" s="28"/>
      <c r="AH9" s="28"/>
      <c r="AI9" s="28"/>
      <c r="AJ9" s="28"/>
      <c r="AK9" s="28"/>
    </row>
    <row r="10" spans="1:37" ht="18" hidden="1" customHeight="1" x14ac:dyDescent="0.25">
      <c r="A10" s="458" t="s">
        <v>172</v>
      </c>
      <c r="B10" s="3"/>
      <c r="C10" s="3">
        <v>1</v>
      </c>
      <c r="D10" s="3">
        <v>1.25</v>
      </c>
      <c r="E10" s="511">
        <v>0</v>
      </c>
      <c r="F10" s="3"/>
      <c r="G10" s="3"/>
      <c r="H10" s="3"/>
      <c r="I10" s="3">
        <v>1.25</v>
      </c>
      <c r="J10" s="3"/>
      <c r="K10" s="3"/>
      <c r="L10" s="3"/>
      <c r="M10" s="3">
        <v>1.25</v>
      </c>
      <c r="N10" s="31">
        <v>23</v>
      </c>
      <c r="O10" s="31" t="str">
        <f>IF(N10&lt;=249,"Yes","No")</f>
        <v>Yes</v>
      </c>
      <c r="P10" s="28"/>
      <c r="Q10" s="28"/>
      <c r="R10" s="28"/>
      <c r="S10" s="28"/>
      <c r="T10" s="28" t="s">
        <v>64</v>
      </c>
      <c r="U10" s="28"/>
      <c r="V10" s="28"/>
      <c r="W10" s="28"/>
      <c r="X10" s="28"/>
      <c r="Y10" s="28"/>
      <c r="Z10" s="28"/>
      <c r="AA10" s="28"/>
      <c r="AB10" s="28"/>
      <c r="AC10" s="28"/>
      <c r="AD10" s="28"/>
      <c r="AE10" s="28"/>
      <c r="AF10" s="28"/>
      <c r="AG10" s="28"/>
      <c r="AH10" s="28"/>
      <c r="AI10" s="28"/>
      <c r="AJ10" s="28"/>
      <c r="AK10" s="28"/>
    </row>
    <row r="11" spans="1:37" ht="18" customHeight="1" x14ac:dyDescent="0.25">
      <c r="A11" s="458" t="s">
        <v>24</v>
      </c>
      <c r="B11" s="3">
        <v>1</v>
      </c>
      <c r="C11" s="3">
        <v>1</v>
      </c>
      <c r="D11" s="3">
        <v>1</v>
      </c>
      <c r="E11" s="511">
        <v>5.0000000000000001E-3</v>
      </c>
      <c r="F11" s="3">
        <v>0.5</v>
      </c>
      <c r="G11" s="3">
        <v>0.25</v>
      </c>
      <c r="H11" s="3">
        <v>0.25</v>
      </c>
      <c r="I11" s="3">
        <v>0.25</v>
      </c>
      <c r="J11" s="3">
        <v>0.25</v>
      </c>
      <c r="K11" s="3">
        <v>0.5</v>
      </c>
      <c r="L11" s="3">
        <v>0.5</v>
      </c>
      <c r="M11" s="3">
        <v>0.25</v>
      </c>
      <c r="N11" s="31">
        <v>65</v>
      </c>
      <c r="O11" s="31" t="str">
        <f>IF(N11&lt;=249,"Yes","No")</f>
        <v>Yes</v>
      </c>
      <c r="P11" s="28"/>
      <c r="Q11" s="28"/>
      <c r="R11" s="28"/>
      <c r="S11" s="28"/>
      <c r="T11" s="28" t="s">
        <v>64</v>
      </c>
      <c r="U11" s="28" t="s">
        <v>64</v>
      </c>
      <c r="V11" s="28" t="s">
        <v>64</v>
      </c>
      <c r="W11" s="28" t="s">
        <v>64</v>
      </c>
      <c r="X11" s="28"/>
      <c r="Y11" s="28"/>
      <c r="Z11" s="28"/>
      <c r="AA11" s="28"/>
      <c r="AB11" s="28"/>
      <c r="AC11" s="28"/>
      <c r="AD11" s="28"/>
      <c r="AE11" s="28"/>
      <c r="AF11" s="28"/>
      <c r="AG11" s="28"/>
      <c r="AH11" s="28"/>
      <c r="AI11" s="28"/>
      <c r="AJ11" s="28"/>
      <c r="AK11" s="28"/>
    </row>
    <row r="12" spans="1:37" ht="18" hidden="1" customHeight="1" x14ac:dyDescent="0.25">
      <c r="A12" s="458" t="s">
        <v>235</v>
      </c>
      <c r="B12" s="3"/>
      <c r="C12" s="3"/>
      <c r="D12" s="3">
        <v>3</v>
      </c>
      <c r="E12" s="511">
        <v>0</v>
      </c>
      <c r="F12" s="3"/>
      <c r="G12" s="3"/>
      <c r="H12" s="3"/>
      <c r="I12" s="3">
        <v>2</v>
      </c>
      <c r="J12" s="3"/>
      <c r="K12" s="3"/>
      <c r="L12" s="3"/>
      <c r="M12" s="3"/>
      <c r="N12" s="31">
        <v>4</v>
      </c>
      <c r="O12" s="31" t="str">
        <f>IF(N12&lt;=249,"Yes","No")</f>
        <v>Yes</v>
      </c>
      <c r="P12" s="28"/>
      <c r="Q12" s="28"/>
      <c r="R12" s="28"/>
      <c r="S12" s="28"/>
      <c r="T12" s="28"/>
      <c r="U12" s="28"/>
      <c r="V12" s="28"/>
      <c r="W12" s="28"/>
      <c r="X12" s="28"/>
      <c r="Y12" s="28"/>
      <c r="Z12" s="28"/>
      <c r="AA12" s="28"/>
      <c r="AB12" s="28" t="s">
        <v>64</v>
      </c>
      <c r="AC12" s="28" t="s">
        <v>64</v>
      </c>
      <c r="AD12" s="28"/>
      <c r="AE12" s="28"/>
      <c r="AF12" s="28"/>
      <c r="AG12" s="28"/>
      <c r="AH12" s="28"/>
      <c r="AI12" s="28"/>
      <c r="AJ12" s="28"/>
      <c r="AK12" s="28"/>
    </row>
    <row r="13" spans="1:37" ht="18" hidden="1" customHeight="1" x14ac:dyDescent="0.25">
      <c r="A13" s="458" t="s">
        <v>25</v>
      </c>
      <c r="B13" s="3"/>
      <c r="C13" s="3"/>
      <c r="D13" s="3">
        <v>0.5</v>
      </c>
      <c r="E13" s="511">
        <v>0</v>
      </c>
      <c r="F13" s="3">
        <v>4</v>
      </c>
      <c r="G13" s="3"/>
      <c r="H13" s="3"/>
      <c r="I13" s="3">
        <v>0.5</v>
      </c>
      <c r="J13" s="3"/>
      <c r="K13" s="3">
        <v>2</v>
      </c>
      <c r="L13" s="3"/>
      <c r="M13" s="3"/>
      <c r="N13" s="28"/>
      <c r="O13" s="31"/>
      <c r="P13" s="28"/>
      <c r="Q13" s="28"/>
      <c r="R13" s="28" t="s">
        <v>64</v>
      </c>
      <c r="S13" s="28" t="s">
        <v>64</v>
      </c>
      <c r="T13" s="28"/>
      <c r="U13" s="28"/>
      <c r="V13" s="28" t="s">
        <v>64</v>
      </c>
      <c r="W13" s="28" t="s">
        <v>64</v>
      </c>
      <c r="X13" s="28"/>
      <c r="Y13" s="28"/>
      <c r="Z13" s="28"/>
      <c r="AA13" s="28"/>
      <c r="AB13" s="28"/>
      <c r="AC13" s="28"/>
      <c r="AD13" s="28"/>
      <c r="AE13" s="28"/>
      <c r="AF13" s="28"/>
      <c r="AG13" s="28"/>
      <c r="AH13" s="28"/>
      <c r="AI13" s="28"/>
      <c r="AJ13" s="28"/>
      <c r="AK13" s="28"/>
    </row>
    <row r="14" spans="1:37" ht="18" hidden="1" customHeight="1" x14ac:dyDescent="0.25">
      <c r="A14" s="458" t="s">
        <v>139</v>
      </c>
      <c r="B14" s="3">
        <v>1</v>
      </c>
      <c r="C14" s="3"/>
      <c r="D14" s="3">
        <v>1</v>
      </c>
      <c r="E14" s="511">
        <v>0</v>
      </c>
      <c r="F14" s="3"/>
      <c r="G14" s="3"/>
      <c r="H14" s="3">
        <v>1</v>
      </c>
      <c r="I14" s="3">
        <v>1</v>
      </c>
      <c r="J14" s="3"/>
      <c r="K14" s="3"/>
      <c r="L14" s="3"/>
      <c r="M14" s="3">
        <v>1</v>
      </c>
      <c r="N14" s="31">
        <v>38</v>
      </c>
      <c r="O14" s="31" t="str">
        <f>IF(N14&lt;=249,"Yes","No")</f>
        <v>Yes</v>
      </c>
      <c r="P14" s="28" t="s">
        <v>64</v>
      </c>
      <c r="Q14" s="28" t="s">
        <v>64</v>
      </c>
      <c r="R14" s="28"/>
      <c r="S14" s="28"/>
      <c r="T14" s="28"/>
      <c r="U14" s="28"/>
      <c r="V14" s="28"/>
      <c r="W14" s="28"/>
      <c r="X14" s="28"/>
      <c r="Y14" s="28"/>
      <c r="Z14" s="28"/>
      <c r="AA14" s="28"/>
      <c r="AB14" s="28"/>
      <c r="AC14" s="28"/>
      <c r="AD14" s="28"/>
      <c r="AE14" s="28"/>
      <c r="AF14" s="28"/>
      <c r="AG14" s="28"/>
      <c r="AH14" s="28"/>
      <c r="AI14" s="28"/>
      <c r="AJ14" s="28"/>
      <c r="AK14" s="28"/>
    </row>
    <row r="15" spans="1:37" ht="18" hidden="1" customHeight="1" x14ac:dyDescent="0.25">
      <c r="A15" s="458" t="s">
        <v>162</v>
      </c>
      <c r="B15" s="3">
        <v>0.25</v>
      </c>
      <c r="C15" s="3"/>
      <c r="D15" s="3">
        <v>1</v>
      </c>
      <c r="E15" s="511">
        <v>0</v>
      </c>
      <c r="F15" s="3">
        <v>1</v>
      </c>
      <c r="G15" s="3"/>
      <c r="H15" s="3">
        <v>0.25</v>
      </c>
      <c r="I15" s="3">
        <v>0.75</v>
      </c>
      <c r="J15" s="3"/>
      <c r="K15" s="3">
        <v>1</v>
      </c>
      <c r="L15" s="3">
        <v>1</v>
      </c>
      <c r="M15" s="3">
        <v>0.5</v>
      </c>
      <c r="N15" s="31">
        <v>50</v>
      </c>
      <c r="O15" s="31" t="str">
        <f>IF(N15&lt;=249,"Yes","No")</f>
        <v>Yes</v>
      </c>
      <c r="P15" s="28"/>
      <c r="Q15" s="28"/>
      <c r="R15" s="28" t="s">
        <v>64</v>
      </c>
      <c r="S15" s="28" t="s">
        <v>64</v>
      </c>
      <c r="T15" s="28"/>
      <c r="U15" s="28"/>
      <c r="V15" s="28"/>
      <c r="W15" s="28"/>
      <c r="X15" s="28"/>
      <c r="Y15" s="28"/>
      <c r="Z15" s="28"/>
      <c r="AA15" s="28"/>
      <c r="AB15" s="28"/>
      <c r="AC15" s="28"/>
      <c r="AD15" s="28" t="s">
        <v>64</v>
      </c>
      <c r="AE15" s="28" t="s">
        <v>64</v>
      </c>
      <c r="AF15" s="28" t="s">
        <v>64</v>
      </c>
      <c r="AG15" s="28" t="s">
        <v>64</v>
      </c>
      <c r="AH15" s="28"/>
      <c r="AI15" s="28"/>
      <c r="AJ15" s="28"/>
      <c r="AK15" s="28"/>
    </row>
    <row r="16" spans="1:37" ht="18" customHeight="1" x14ac:dyDescent="0.2">
      <c r="A16" s="32" t="s">
        <v>201</v>
      </c>
      <c r="B16" s="3">
        <v>4</v>
      </c>
      <c r="C16" s="3">
        <v>5</v>
      </c>
      <c r="D16" s="3">
        <v>1</v>
      </c>
      <c r="E16" s="511">
        <v>0.02</v>
      </c>
      <c r="F16" s="3">
        <v>4</v>
      </c>
      <c r="G16" s="3">
        <v>5</v>
      </c>
      <c r="H16" s="3">
        <v>2</v>
      </c>
      <c r="I16" s="3">
        <v>1</v>
      </c>
      <c r="J16" s="3">
        <v>2</v>
      </c>
      <c r="K16" s="3">
        <v>2</v>
      </c>
      <c r="L16" s="3">
        <v>3</v>
      </c>
      <c r="M16" s="3"/>
      <c r="N16" s="31">
        <v>14</v>
      </c>
      <c r="O16" s="31" t="str">
        <f>IF(N16&lt;=249,"Yes","No")</f>
        <v>Yes</v>
      </c>
      <c r="P16" s="28"/>
      <c r="Q16" s="28"/>
      <c r="R16" s="28"/>
      <c r="S16" s="28"/>
      <c r="T16" s="28"/>
      <c r="U16" s="28"/>
      <c r="V16" s="28"/>
      <c r="W16" s="28"/>
      <c r="X16" s="28" t="s">
        <v>64</v>
      </c>
      <c r="Y16" s="28" t="s">
        <v>64</v>
      </c>
      <c r="Z16" s="28" t="s">
        <v>64</v>
      </c>
      <c r="AA16" s="28" t="s">
        <v>64</v>
      </c>
      <c r="AB16" s="28"/>
      <c r="AC16" s="28"/>
      <c r="AD16" s="28"/>
      <c r="AE16" s="28"/>
      <c r="AF16" s="28"/>
      <c r="AG16" s="28"/>
      <c r="AH16" s="28"/>
      <c r="AI16" s="28"/>
      <c r="AJ16" s="28"/>
      <c r="AK16" s="28"/>
    </row>
    <row r="17" spans="1:37" ht="18" customHeight="1" x14ac:dyDescent="0.2">
      <c r="A17" s="32" t="s">
        <v>26</v>
      </c>
      <c r="B17" s="3">
        <v>0.5</v>
      </c>
      <c r="C17" s="3">
        <v>1</v>
      </c>
      <c r="D17" s="3">
        <v>0.5</v>
      </c>
      <c r="E17" s="511">
        <v>0.01</v>
      </c>
      <c r="F17" s="3">
        <v>2</v>
      </c>
      <c r="G17" s="3">
        <v>2</v>
      </c>
      <c r="H17" s="3">
        <v>0.5</v>
      </c>
      <c r="I17" s="3">
        <v>0.5</v>
      </c>
      <c r="J17" s="3"/>
      <c r="K17" s="3"/>
      <c r="L17" s="3"/>
      <c r="M17" s="3">
        <v>0.5</v>
      </c>
      <c r="N17" s="28"/>
      <c r="O17" s="31"/>
      <c r="P17" s="28"/>
      <c r="Q17" s="28"/>
      <c r="R17" s="28"/>
      <c r="S17" s="28"/>
      <c r="T17" s="28"/>
      <c r="U17" s="28"/>
      <c r="V17" s="28"/>
      <c r="W17" s="28"/>
      <c r="X17" s="28" t="s">
        <v>64</v>
      </c>
      <c r="Y17" s="28"/>
      <c r="Z17" s="28" t="s">
        <v>64</v>
      </c>
      <c r="AA17" s="28" t="s">
        <v>64</v>
      </c>
      <c r="AB17" s="28"/>
      <c r="AC17" s="28"/>
      <c r="AD17" s="28"/>
      <c r="AE17" s="28"/>
      <c r="AF17" s="28"/>
      <c r="AG17" s="28"/>
      <c r="AH17" s="28"/>
      <c r="AI17" s="28"/>
      <c r="AJ17" s="28"/>
      <c r="AK17" s="28"/>
    </row>
    <row r="18" spans="1:37" ht="18" hidden="1" customHeight="1" x14ac:dyDescent="0.25">
      <c r="A18" s="458" t="s">
        <v>27</v>
      </c>
      <c r="B18" s="3">
        <v>1</v>
      </c>
      <c r="C18" s="3">
        <v>5</v>
      </c>
      <c r="D18" s="3"/>
      <c r="E18" s="511">
        <v>0</v>
      </c>
      <c r="F18" s="3"/>
      <c r="G18" s="3"/>
      <c r="H18" s="3"/>
      <c r="I18" s="3"/>
      <c r="J18" s="3"/>
      <c r="K18" s="3"/>
      <c r="L18" s="3"/>
      <c r="M18" s="3"/>
      <c r="N18" s="31">
        <v>17</v>
      </c>
      <c r="O18" s="31" t="str">
        <f>IF(N18&lt;=249,"Yes","No")</f>
        <v>Yes</v>
      </c>
      <c r="P18" s="28"/>
      <c r="Q18" s="28"/>
      <c r="R18" s="28" t="s">
        <v>64</v>
      </c>
      <c r="S18" s="28"/>
      <c r="T18" s="28" t="s">
        <v>64</v>
      </c>
      <c r="U18" s="28"/>
      <c r="V18" s="28"/>
      <c r="W18" s="28"/>
      <c r="X18" s="28"/>
      <c r="Y18" s="28"/>
      <c r="Z18" s="28"/>
      <c r="AA18" s="28"/>
      <c r="AB18" s="28"/>
      <c r="AC18" s="28"/>
      <c r="AD18" s="28"/>
      <c r="AE18" s="28"/>
      <c r="AF18" s="28"/>
      <c r="AG18" s="28"/>
      <c r="AH18" s="28"/>
      <c r="AI18" s="28"/>
      <c r="AJ18" s="28"/>
      <c r="AK18" s="28"/>
    </row>
    <row r="19" spans="1:37" ht="18" hidden="1" customHeight="1" x14ac:dyDescent="0.25">
      <c r="A19" s="458" t="s">
        <v>121</v>
      </c>
      <c r="B19" s="28">
        <v>1</v>
      </c>
      <c r="C19" s="28">
        <v>3</v>
      </c>
      <c r="D19" s="28">
        <v>1</v>
      </c>
      <c r="E19" s="28">
        <v>0</v>
      </c>
      <c r="F19" s="28">
        <v>3</v>
      </c>
      <c r="G19" s="28"/>
      <c r="H19" s="28">
        <v>1</v>
      </c>
      <c r="I19" s="28"/>
      <c r="J19" s="28"/>
      <c r="K19" s="28">
        <v>2</v>
      </c>
      <c r="L19" s="28"/>
      <c r="M19" s="28">
        <v>1</v>
      </c>
      <c r="N19" s="28"/>
      <c r="O19" s="28"/>
      <c r="P19" s="28"/>
      <c r="Q19" s="28"/>
      <c r="R19" s="28"/>
      <c r="S19" s="28"/>
      <c r="T19" s="28" t="s">
        <v>64</v>
      </c>
      <c r="U19" s="28"/>
      <c r="V19" s="28"/>
      <c r="W19" s="28"/>
      <c r="X19" s="28"/>
      <c r="Y19" s="28"/>
      <c r="Z19" s="28"/>
      <c r="AA19" s="28"/>
      <c r="AB19" s="28"/>
      <c r="AC19" s="28"/>
      <c r="AD19" s="28"/>
      <c r="AE19" s="28"/>
      <c r="AF19" s="28"/>
      <c r="AG19" s="28"/>
      <c r="AH19" s="28"/>
      <c r="AI19" s="28"/>
      <c r="AJ19" s="28"/>
      <c r="AK19" s="28"/>
    </row>
    <row r="20" spans="1:37" ht="18" hidden="1" customHeight="1" x14ac:dyDescent="0.2">
      <c r="A20" s="32" t="s">
        <v>202</v>
      </c>
      <c r="B20" s="3">
        <v>0.08</v>
      </c>
      <c r="C20" s="3"/>
      <c r="D20" s="3">
        <v>1</v>
      </c>
      <c r="E20" s="511">
        <v>0</v>
      </c>
      <c r="F20" s="3"/>
      <c r="G20" s="3"/>
      <c r="H20" s="3"/>
      <c r="I20" s="3">
        <v>1</v>
      </c>
      <c r="J20" s="3"/>
      <c r="K20" s="3"/>
      <c r="L20" s="3"/>
      <c r="M20" s="3">
        <v>0.5</v>
      </c>
      <c r="N20" s="31">
        <v>27</v>
      </c>
      <c r="O20" s="31" t="str">
        <f>IF(N20&lt;=249,"Yes","No")</f>
        <v>Yes</v>
      </c>
      <c r="P20" s="28"/>
      <c r="Q20" s="28"/>
      <c r="R20" s="28"/>
      <c r="S20" s="28"/>
      <c r="T20" s="28"/>
      <c r="U20" s="28"/>
      <c r="V20" s="28"/>
      <c r="W20" s="28"/>
      <c r="X20" s="28" t="s">
        <v>64</v>
      </c>
      <c r="Y20" s="28" t="s">
        <v>64</v>
      </c>
      <c r="Z20" s="28"/>
      <c r="AA20" s="28"/>
      <c r="AB20" s="28"/>
      <c r="AC20" s="28"/>
      <c r="AD20" s="28"/>
      <c r="AE20" s="28"/>
      <c r="AF20" s="28"/>
      <c r="AG20" s="28"/>
      <c r="AH20" s="28"/>
      <c r="AI20" s="28"/>
      <c r="AJ20" s="28"/>
      <c r="AK20" s="28"/>
    </row>
    <row r="21" spans="1:37" ht="18" hidden="1" customHeight="1" x14ac:dyDescent="0.2">
      <c r="A21" s="32" t="s">
        <v>203</v>
      </c>
      <c r="B21" s="3">
        <v>2</v>
      </c>
      <c r="C21" s="3">
        <v>10</v>
      </c>
      <c r="D21" s="3"/>
      <c r="E21" s="2">
        <v>0</v>
      </c>
      <c r="F21" s="3"/>
      <c r="G21" s="3"/>
      <c r="H21" s="3"/>
      <c r="I21" s="3"/>
      <c r="J21" s="3"/>
      <c r="K21" s="3"/>
      <c r="L21" s="3"/>
      <c r="M21" s="3"/>
      <c r="N21" s="28"/>
      <c r="O21" s="31"/>
      <c r="P21" s="28"/>
      <c r="Q21" s="28"/>
      <c r="R21" s="28"/>
      <c r="S21" s="28"/>
      <c r="T21" s="28"/>
      <c r="U21" s="28"/>
      <c r="V21" s="28"/>
      <c r="W21" s="28"/>
      <c r="X21" s="28" t="s">
        <v>64</v>
      </c>
      <c r="Y21" s="28"/>
      <c r="Z21" s="28"/>
      <c r="AA21" s="28"/>
      <c r="AB21" s="28"/>
      <c r="AC21" s="28"/>
      <c r="AD21" s="28"/>
      <c r="AE21" s="28"/>
      <c r="AF21" s="28"/>
      <c r="AG21" s="28"/>
      <c r="AH21" s="28"/>
      <c r="AI21" s="28"/>
      <c r="AJ21" s="28"/>
      <c r="AK21" s="28"/>
    </row>
    <row r="22" spans="1:37" ht="18" customHeight="1" x14ac:dyDescent="0.2">
      <c r="A22" s="32" t="s">
        <v>226</v>
      </c>
      <c r="B22" s="3">
        <v>1</v>
      </c>
      <c r="C22" s="3">
        <v>5</v>
      </c>
      <c r="D22" s="3">
        <v>1</v>
      </c>
      <c r="E22" s="511">
        <v>0.05</v>
      </c>
      <c r="F22" s="3">
        <v>2</v>
      </c>
      <c r="G22" s="3">
        <v>2</v>
      </c>
      <c r="H22" s="3">
        <v>1</v>
      </c>
      <c r="I22" s="3">
        <v>1</v>
      </c>
      <c r="J22" s="3">
        <v>1</v>
      </c>
      <c r="K22" s="3">
        <v>1</v>
      </c>
      <c r="L22" s="3">
        <v>1</v>
      </c>
      <c r="M22" s="3">
        <v>1</v>
      </c>
      <c r="N22" s="31">
        <v>44.2</v>
      </c>
      <c r="O22" s="31" t="str">
        <f>IF(N22&lt;=249,"Yes","No")</f>
        <v>Yes</v>
      </c>
      <c r="P22" s="28"/>
      <c r="Q22" s="28"/>
      <c r="R22" s="28"/>
      <c r="S22" s="28"/>
      <c r="T22" s="28"/>
      <c r="U22" s="28"/>
      <c r="V22" s="28"/>
      <c r="W22" s="28"/>
      <c r="X22" s="28"/>
      <c r="Y22" s="28"/>
      <c r="Z22" s="28" t="s">
        <v>64</v>
      </c>
      <c r="AA22" s="28" t="s">
        <v>64</v>
      </c>
      <c r="AB22" s="28"/>
      <c r="AC22" s="28"/>
      <c r="AD22" s="28"/>
      <c r="AE22" s="28"/>
      <c r="AF22" s="28"/>
      <c r="AG22" s="28"/>
      <c r="AH22" s="28"/>
      <c r="AI22" s="28"/>
      <c r="AJ22" s="28"/>
      <c r="AK22" s="28"/>
    </row>
    <row r="23" spans="1:37" ht="18" hidden="1" customHeight="1" x14ac:dyDescent="0.25">
      <c r="A23" s="458" t="s">
        <v>119</v>
      </c>
      <c r="B23" s="28">
        <v>1.5</v>
      </c>
      <c r="C23" s="28"/>
      <c r="D23" s="28">
        <v>0.5</v>
      </c>
      <c r="E23" s="28">
        <v>0</v>
      </c>
      <c r="F23" s="42"/>
      <c r="G23" s="42"/>
      <c r="H23" s="28"/>
      <c r="I23" s="28">
        <v>0.5</v>
      </c>
      <c r="J23" s="42"/>
      <c r="K23" s="42"/>
      <c r="L23" s="28"/>
      <c r="M23" s="42"/>
      <c r="N23" s="28">
        <v>24</v>
      </c>
      <c r="O23" s="28"/>
      <c r="P23" s="28" t="s">
        <v>64</v>
      </c>
      <c r="Q23" s="28"/>
      <c r="R23" s="28"/>
      <c r="S23" s="28"/>
      <c r="T23" s="28"/>
      <c r="U23" s="28"/>
      <c r="V23" s="28"/>
      <c r="W23" s="28"/>
      <c r="X23" s="28"/>
      <c r="Y23" s="28"/>
      <c r="Z23" s="28"/>
      <c r="AA23" s="28"/>
      <c r="AB23" s="28"/>
      <c r="AC23" s="28"/>
      <c r="AD23" s="28"/>
      <c r="AE23" s="28"/>
      <c r="AF23" s="28"/>
      <c r="AG23" s="28"/>
      <c r="AH23" s="28"/>
      <c r="AI23" s="28"/>
      <c r="AJ23" s="28"/>
      <c r="AK23" s="28"/>
    </row>
    <row r="24" spans="1:37" ht="18" customHeight="1" x14ac:dyDescent="0.2">
      <c r="A24" s="32" t="s">
        <v>28</v>
      </c>
      <c r="B24" s="3">
        <v>2</v>
      </c>
      <c r="C24" s="3">
        <v>0.5</v>
      </c>
      <c r="D24" s="3">
        <v>1</v>
      </c>
      <c r="E24" s="511">
        <v>0.05</v>
      </c>
      <c r="F24" s="3">
        <v>2</v>
      </c>
      <c r="G24" s="3"/>
      <c r="H24" s="3">
        <v>0.5</v>
      </c>
      <c r="I24" s="3"/>
      <c r="J24" s="3"/>
      <c r="K24" s="3">
        <v>4</v>
      </c>
      <c r="L24" s="3"/>
      <c r="M24" s="3"/>
      <c r="N24" s="31">
        <v>1</v>
      </c>
      <c r="O24" s="31" t="str">
        <f>IF(N24&lt;=249,"Yes","No")</f>
        <v>Yes</v>
      </c>
      <c r="P24" s="28"/>
      <c r="Q24" s="28"/>
      <c r="R24" s="28"/>
      <c r="S24" s="28"/>
      <c r="T24" s="28"/>
      <c r="U24" s="28"/>
      <c r="V24" s="28"/>
      <c r="W24" s="28"/>
      <c r="X24" s="28"/>
      <c r="Y24" s="28"/>
      <c r="Z24" s="28" t="s">
        <v>64</v>
      </c>
      <c r="AA24" s="28"/>
      <c r="AB24" s="28"/>
      <c r="AC24" s="28"/>
      <c r="AD24" s="28"/>
      <c r="AE24" s="28"/>
      <c r="AF24" s="28"/>
      <c r="AG24" s="28"/>
      <c r="AH24" s="28"/>
      <c r="AI24" s="28"/>
      <c r="AJ24" s="28"/>
      <c r="AK24" s="28"/>
    </row>
    <row r="25" spans="1:37" ht="18" hidden="1" customHeight="1" x14ac:dyDescent="0.25">
      <c r="A25" s="458" t="s">
        <v>29</v>
      </c>
      <c r="B25" s="3">
        <v>1</v>
      </c>
      <c r="C25" s="3">
        <v>7.5</v>
      </c>
      <c r="D25" s="3"/>
      <c r="E25" s="511">
        <v>0</v>
      </c>
      <c r="F25" s="3"/>
      <c r="G25" s="3"/>
      <c r="H25" s="3"/>
      <c r="I25" s="3"/>
      <c r="J25" s="3"/>
      <c r="K25" s="3"/>
      <c r="L25" s="3"/>
      <c r="M25" s="3"/>
      <c r="N25" s="31">
        <v>150</v>
      </c>
      <c r="O25" s="31" t="str">
        <f>IF(N25&lt;=249,"Yes","No")</f>
        <v>Yes</v>
      </c>
      <c r="P25" s="28"/>
      <c r="Q25" s="28"/>
      <c r="R25" s="28"/>
      <c r="S25" s="28"/>
      <c r="T25" s="28" t="s">
        <v>64</v>
      </c>
      <c r="U25" s="28" t="s">
        <v>64</v>
      </c>
      <c r="V25" s="28"/>
      <c r="W25" s="28"/>
      <c r="X25" s="28"/>
      <c r="Y25" s="28"/>
      <c r="Z25" s="28"/>
      <c r="AA25" s="28"/>
      <c r="AB25" s="28"/>
      <c r="AC25" s="28"/>
      <c r="AD25" s="28"/>
      <c r="AE25" s="28"/>
      <c r="AF25" s="28"/>
      <c r="AG25" s="28"/>
      <c r="AH25" s="28"/>
      <c r="AI25" s="28"/>
      <c r="AJ25" s="28" t="s">
        <v>64</v>
      </c>
      <c r="AK25" s="28" t="s">
        <v>64</v>
      </c>
    </row>
    <row r="26" spans="1:37" ht="18" hidden="1" customHeight="1" x14ac:dyDescent="0.25">
      <c r="A26" s="458" t="s">
        <v>30</v>
      </c>
      <c r="B26" s="3">
        <v>1</v>
      </c>
      <c r="C26" s="3"/>
      <c r="D26" s="3">
        <v>2.5</v>
      </c>
      <c r="E26" s="511">
        <v>0</v>
      </c>
      <c r="F26" s="3"/>
      <c r="G26" s="3"/>
      <c r="H26" s="3">
        <v>2</v>
      </c>
      <c r="I26" s="3">
        <v>2.5</v>
      </c>
      <c r="J26" s="3"/>
      <c r="K26" s="3"/>
      <c r="L26" s="3"/>
      <c r="M26" s="3">
        <v>2.5</v>
      </c>
      <c r="N26" s="31">
        <v>5</v>
      </c>
      <c r="O26" s="31" t="str">
        <f>IF(N26&lt;=249,"Yes","No")</f>
        <v>Yes</v>
      </c>
      <c r="P26" s="28"/>
      <c r="Q26" s="28"/>
      <c r="R26" s="28"/>
      <c r="S26" s="28"/>
      <c r="T26" s="28" t="s">
        <v>64</v>
      </c>
      <c r="U26" s="28" t="s">
        <v>64</v>
      </c>
      <c r="V26" s="28"/>
      <c r="W26" s="28"/>
      <c r="X26" s="28"/>
      <c r="Y26" s="28"/>
      <c r="Z26" s="28"/>
      <c r="AA26" s="28"/>
      <c r="AB26" s="28"/>
      <c r="AC26" s="28"/>
      <c r="AD26" s="28"/>
      <c r="AE26" s="28"/>
      <c r="AF26" s="28"/>
      <c r="AG26" s="28"/>
      <c r="AH26" s="28"/>
      <c r="AI26" s="28"/>
      <c r="AJ26" s="28" t="s">
        <v>64</v>
      </c>
      <c r="AK26" s="28" t="s">
        <v>64</v>
      </c>
    </row>
    <row r="27" spans="1:37" ht="18" hidden="1" customHeight="1" x14ac:dyDescent="0.2">
      <c r="A27" s="32" t="s">
        <v>31</v>
      </c>
      <c r="B27" s="3">
        <v>3</v>
      </c>
      <c r="C27" s="3">
        <v>2</v>
      </c>
      <c r="D27" s="3"/>
      <c r="E27" s="511">
        <v>0</v>
      </c>
      <c r="F27" s="3">
        <v>12</v>
      </c>
      <c r="G27" s="3"/>
      <c r="H27" s="3"/>
      <c r="I27" s="3"/>
      <c r="J27" s="3"/>
      <c r="K27" s="3"/>
      <c r="L27" s="3"/>
      <c r="M27" s="3">
        <v>1</v>
      </c>
      <c r="N27" s="28"/>
      <c r="O27" s="31"/>
      <c r="P27" s="28"/>
      <c r="Q27" s="28"/>
      <c r="R27" s="28"/>
      <c r="S27" s="28"/>
      <c r="T27" s="28"/>
      <c r="U27" s="28"/>
      <c r="V27" s="28"/>
      <c r="W27" s="28"/>
      <c r="X27" s="28"/>
      <c r="Y27" s="28"/>
      <c r="Z27" s="28"/>
      <c r="AA27" s="28"/>
      <c r="AB27" s="28"/>
      <c r="AC27" s="28"/>
      <c r="AD27" s="28"/>
      <c r="AE27" s="28"/>
      <c r="AF27" s="28"/>
      <c r="AG27" s="28"/>
      <c r="AH27" s="28" t="s">
        <v>64</v>
      </c>
      <c r="AI27" s="28" t="s">
        <v>64</v>
      </c>
      <c r="AJ27" s="28"/>
      <c r="AK27" s="28"/>
    </row>
    <row r="28" spans="1:37" ht="18" hidden="1" customHeight="1" x14ac:dyDescent="0.2">
      <c r="A28" s="32" t="s">
        <v>32</v>
      </c>
      <c r="B28" s="3"/>
      <c r="C28" s="3"/>
      <c r="D28" s="3">
        <v>1</v>
      </c>
      <c r="E28" s="511">
        <v>0</v>
      </c>
      <c r="F28" s="3"/>
      <c r="G28" s="3"/>
      <c r="H28" s="3"/>
      <c r="I28" s="3">
        <v>1</v>
      </c>
      <c r="J28" s="3"/>
      <c r="K28" s="3"/>
      <c r="L28" s="3"/>
      <c r="M28" s="3">
        <v>3</v>
      </c>
      <c r="N28" s="28"/>
      <c r="O28" s="31"/>
      <c r="P28" s="28"/>
      <c r="Q28" s="28"/>
      <c r="R28" s="28"/>
      <c r="S28" s="28"/>
      <c r="T28" s="28"/>
      <c r="U28" s="28"/>
      <c r="V28" s="28"/>
      <c r="W28" s="28"/>
      <c r="X28" s="28"/>
      <c r="Y28" s="28"/>
      <c r="Z28" s="28"/>
      <c r="AA28" s="28"/>
      <c r="AB28" s="28"/>
      <c r="AC28" s="28"/>
      <c r="AD28" s="28"/>
      <c r="AE28" s="28"/>
      <c r="AF28" s="28"/>
      <c r="AG28" s="28"/>
      <c r="AH28" s="28"/>
      <c r="AI28" s="28"/>
      <c r="AJ28" s="28"/>
      <c r="AK28" s="28"/>
    </row>
    <row r="29" spans="1:37" ht="18" customHeight="1" x14ac:dyDescent="0.2">
      <c r="A29" s="32" t="s">
        <v>204</v>
      </c>
      <c r="B29" s="3">
        <v>3</v>
      </c>
      <c r="C29" s="3">
        <v>1</v>
      </c>
      <c r="D29" s="3">
        <v>4</v>
      </c>
      <c r="E29" s="511">
        <v>0.02</v>
      </c>
      <c r="F29" s="3">
        <v>0.5</v>
      </c>
      <c r="G29" s="3">
        <v>3</v>
      </c>
      <c r="H29" s="3">
        <v>0.25</v>
      </c>
      <c r="I29" s="3">
        <v>2</v>
      </c>
      <c r="J29" s="3">
        <v>2</v>
      </c>
      <c r="K29" s="3">
        <v>0.5</v>
      </c>
      <c r="L29" s="3">
        <v>0.5</v>
      </c>
      <c r="M29" s="3">
        <v>0.5</v>
      </c>
      <c r="N29" s="28"/>
      <c r="O29" s="31"/>
      <c r="P29" s="28"/>
      <c r="Q29" s="28"/>
      <c r="R29" s="28"/>
      <c r="S29" s="28"/>
      <c r="T29" s="28"/>
      <c r="U29" s="28"/>
      <c r="V29" s="28"/>
      <c r="W29" s="28"/>
      <c r="X29" s="28" t="s">
        <v>64</v>
      </c>
      <c r="Y29" s="28" t="s">
        <v>64</v>
      </c>
      <c r="Z29" s="28"/>
      <c r="AA29" s="28"/>
      <c r="AB29" s="28"/>
      <c r="AC29" s="28"/>
      <c r="AD29" s="28"/>
      <c r="AE29" s="28"/>
      <c r="AF29" s="28"/>
      <c r="AG29" s="28"/>
      <c r="AH29" s="28"/>
      <c r="AI29" s="28"/>
      <c r="AJ29" s="28"/>
      <c r="AK29" s="28"/>
    </row>
    <row r="30" spans="1:37" ht="18" hidden="1" customHeight="1" x14ac:dyDescent="0.25">
      <c r="A30" s="458" t="s">
        <v>140</v>
      </c>
      <c r="B30" s="3">
        <v>0.1</v>
      </c>
      <c r="C30" s="3">
        <v>3</v>
      </c>
      <c r="D30" s="3">
        <v>0.75</v>
      </c>
      <c r="E30" s="511">
        <v>0</v>
      </c>
      <c r="F30" s="3"/>
      <c r="G30" s="3">
        <v>3</v>
      </c>
      <c r="H30" s="3"/>
      <c r="I30" s="3">
        <v>0.75</v>
      </c>
      <c r="J30" s="3"/>
      <c r="K30" s="3"/>
      <c r="L30" s="3"/>
      <c r="M30" s="3"/>
      <c r="N30" s="31">
        <v>190</v>
      </c>
      <c r="O30" s="31" t="str">
        <f>IF(N30&lt;=249,"Yes","No")</f>
        <v>Yes</v>
      </c>
      <c r="P30" s="28" t="s">
        <v>64</v>
      </c>
      <c r="Q30" s="28" t="s">
        <v>64</v>
      </c>
      <c r="R30" s="28" t="s">
        <v>64</v>
      </c>
      <c r="S30" s="28" t="s">
        <v>64</v>
      </c>
      <c r="T30" s="28"/>
      <c r="U30" s="28"/>
      <c r="V30" s="28"/>
      <c r="W30" s="28"/>
      <c r="X30" s="28"/>
      <c r="Y30" s="28"/>
      <c r="Z30" s="28"/>
      <c r="AA30" s="28"/>
      <c r="AB30" s="28"/>
      <c r="AC30" s="28"/>
      <c r="AD30" s="28" t="s">
        <v>64</v>
      </c>
      <c r="AE30" s="28" t="s">
        <v>64</v>
      </c>
      <c r="AF30" s="28"/>
      <c r="AG30" s="28"/>
      <c r="AH30" s="28"/>
      <c r="AI30" s="28"/>
      <c r="AJ30" s="28"/>
      <c r="AK30" s="28"/>
    </row>
    <row r="31" spans="1:37" ht="18" hidden="1" customHeight="1" x14ac:dyDescent="0.25">
      <c r="A31" s="458" t="s">
        <v>141</v>
      </c>
      <c r="B31" s="3"/>
      <c r="C31" s="3">
        <v>5</v>
      </c>
      <c r="D31" s="3"/>
      <c r="E31" s="511">
        <v>0</v>
      </c>
      <c r="F31" s="3"/>
      <c r="G31" s="3"/>
      <c r="H31" s="3"/>
      <c r="I31" s="3"/>
      <c r="J31" s="3"/>
      <c r="K31" s="3"/>
      <c r="L31" s="3"/>
      <c r="M31" s="3"/>
      <c r="N31" s="31">
        <v>532</v>
      </c>
      <c r="O31" s="31" t="str">
        <f>IF(N31&lt;=249,"Yes","No")</f>
        <v>No</v>
      </c>
      <c r="P31" s="28" t="s">
        <v>64</v>
      </c>
      <c r="Q31" s="28" t="s">
        <v>64</v>
      </c>
      <c r="R31" s="28"/>
      <c r="S31" s="28"/>
      <c r="T31" s="28"/>
      <c r="U31" s="28"/>
      <c r="V31" s="28"/>
      <c r="W31" s="28"/>
      <c r="X31" s="28"/>
      <c r="Y31" s="28"/>
      <c r="Z31" s="28"/>
      <c r="AA31" s="28"/>
      <c r="AB31" s="28" t="s">
        <v>64</v>
      </c>
      <c r="AC31" s="28" t="s">
        <v>64</v>
      </c>
      <c r="AD31" s="28"/>
      <c r="AE31" s="28"/>
      <c r="AF31" s="28"/>
      <c r="AG31" s="28"/>
      <c r="AH31" s="28"/>
      <c r="AI31" s="28"/>
      <c r="AJ31" s="28"/>
      <c r="AK31" s="28"/>
    </row>
    <row r="32" spans="1:37" ht="18" hidden="1" customHeight="1" x14ac:dyDescent="0.2">
      <c r="A32" s="32" t="s">
        <v>253</v>
      </c>
      <c r="B32" s="3">
        <v>0.2</v>
      </c>
      <c r="C32" s="3">
        <v>1</v>
      </c>
      <c r="D32" s="3">
        <v>0.1</v>
      </c>
      <c r="E32" s="511">
        <v>0</v>
      </c>
      <c r="F32" s="3">
        <v>1</v>
      </c>
      <c r="G32" s="3">
        <v>0.1</v>
      </c>
      <c r="H32" s="3">
        <v>1</v>
      </c>
      <c r="I32" s="3">
        <v>0.1</v>
      </c>
      <c r="J32" s="3">
        <v>1</v>
      </c>
      <c r="K32" s="3">
        <v>0.1</v>
      </c>
      <c r="L32" s="3">
        <v>0.1</v>
      </c>
      <c r="M32" s="3">
        <v>0.1</v>
      </c>
      <c r="N32" s="28"/>
      <c r="O32" s="31"/>
      <c r="P32" s="28"/>
      <c r="Q32" s="28"/>
      <c r="R32" s="28"/>
      <c r="S32" s="28"/>
      <c r="T32" s="28"/>
      <c r="U32" s="28"/>
      <c r="V32" s="28"/>
      <c r="W32" s="28"/>
      <c r="X32" s="28"/>
      <c r="Y32" s="28"/>
      <c r="Z32" s="28"/>
      <c r="AA32" s="28"/>
      <c r="AB32" s="28"/>
      <c r="AC32" s="28"/>
      <c r="AD32" s="28"/>
      <c r="AE32" s="28"/>
      <c r="AF32" s="28" t="s">
        <v>64</v>
      </c>
      <c r="AG32" s="28" t="s">
        <v>64</v>
      </c>
      <c r="AH32" s="28"/>
      <c r="AI32" s="28"/>
      <c r="AJ32" s="28" t="s">
        <v>64</v>
      </c>
      <c r="AK32" s="28" t="s">
        <v>64</v>
      </c>
    </row>
    <row r="33" spans="1:37" ht="18" hidden="1" customHeight="1" x14ac:dyDescent="0.2">
      <c r="A33" s="32" t="s">
        <v>33</v>
      </c>
      <c r="B33" s="3">
        <v>1</v>
      </c>
      <c r="C33" s="3">
        <v>2</v>
      </c>
      <c r="D33" s="3"/>
      <c r="E33" s="511">
        <v>0</v>
      </c>
      <c r="F33" s="3">
        <v>5</v>
      </c>
      <c r="G33" s="3">
        <v>2</v>
      </c>
      <c r="H33" s="3"/>
      <c r="I33" s="3"/>
      <c r="J33" s="3"/>
      <c r="K33" s="3"/>
      <c r="L33" s="3"/>
      <c r="M33" s="3"/>
      <c r="N33" s="31">
        <v>2234</v>
      </c>
      <c r="O33" s="31" t="str">
        <f>IF(N33&lt;=249,"Yes","No")</f>
        <v>No</v>
      </c>
      <c r="P33" s="28"/>
      <c r="Q33" s="28"/>
      <c r="R33" s="28"/>
      <c r="S33" s="28"/>
      <c r="T33" s="28"/>
      <c r="U33" s="28"/>
      <c r="V33" s="28"/>
      <c r="W33" s="28"/>
      <c r="X33" s="28"/>
      <c r="Y33" s="28"/>
      <c r="Z33" s="28"/>
      <c r="AA33" s="28"/>
      <c r="AB33" s="28"/>
      <c r="AC33" s="28"/>
      <c r="AD33" s="28"/>
      <c r="AE33" s="28"/>
      <c r="AF33" s="28"/>
      <c r="AG33" s="28"/>
      <c r="AH33" s="28"/>
      <c r="AI33" s="28" t="s">
        <v>64</v>
      </c>
      <c r="AJ33" s="28"/>
      <c r="AK33" s="28"/>
    </row>
    <row r="34" spans="1:37" ht="18" customHeight="1" x14ac:dyDescent="0.2">
      <c r="A34" s="32" t="s">
        <v>230</v>
      </c>
      <c r="B34" s="3">
        <v>0.5</v>
      </c>
      <c r="C34" s="3">
        <v>0.5</v>
      </c>
      <c r="D34" s="3">
        <v>0.5</v>
      </c>
      <c r="E34" s="511">
        <v>5.0000000000000001E-3</v>
      </c>
      <c r="F34" s="3">
        <v>0.5</v>
      </c>
      <c r="G34" s="3">
        <v>0.5</v>
      </c>
      <c r="H34" s="3">
        <v>0.5</v>
      </c>
      <c r="I34" s="3">
        <v>0.5</v>
      </c>
      <c r="J34" s="3">
        <v>0.5</v>
      </c>
      <c r="K34" s="3"/>
      <c r="L34" s="3"/>
      <c r="M34" s="3">
        <v>0.5</v>
      </c>
      <c r="N34" s="31">
        <v>80</v>
      </c>
      <c r="O34" s="31" t="str">
        <f>IF(N34&lt;=249,"Yes","No")</f>
        <v>Yes</v>
      </c>
      <c r="P34" s="28"/>
      <c r="Q34" s="28"/>
      <c r="R34" s="28"/>
      <c r="S34" s="28"/>
      <c r="T34" s="28"/>
      <c r="U34" s="28"/>
      <c r="V34" s="28"/>
      <c r="W34" s="28"/>
      <c r="X34" s="28"/>
      <c r="Y34" s="28"/>
      <c r="Z34" s="28"/>
      <c r="AA34" s="28" t="s">
        <v>64</v>
      </c>
      <c r="AB34" s="28"/>
      <c r="AC34" s="28"/>
      <c r="AD34" s="28"/>
      <c r="AE34" s="28"/>
      <c r="AF34" s="28"/>
      <c r="AG34" s="28"/>
      <c r="AH34" s="28"/>
      <c r="AI34" s="28"/>
      <c r="AJ34" s="28"/>
      <c r="AK34" s="28"/>
    </row>
    <row r="35" spans="1:37" ht="18" hidden="1" customHeight="1" x14ac:dyDescent="0.2">
      <c r="A35" s="32" t="s">
        <v>34</v>
      </c>
      <c r="B35" s="3">
        <v>1</v>
      </c>
      <c r="C35" s="3">
        <v>4</v>
      </c>
      <c r="D35" s="3"/>
      <c r="E35" s="511">
        <v>0</v>
      </c>
      <c r="F35" s="3">
        <v>2</v>
      </c>
      <c r="G35" s="3">
        <v>2</v>
      </c>
      <c r="H35" s="3">
        <v>1</v>
      </c>
      <c r="I35" s="3">
        <v>0.5</v>
      </c>
      <c r="J35" s="3"/>
      <c r="K35" s="3"/>
      <c r="L35" s="3"/>
      <c r="M35" s="3"/>
      <c r="N35" s="31">
        <v>20</v>
      </c>
      <c r="O35" s="31" t="str">
        <f>IF(N35&lt;=249,"Yes","No")</f>
        <v>Yes</v>
      </c>
      <c r="P35" s="28"/>
      <c r="Q35" s="28"/>
      <c r="R35" s="28"/>
      <c r="S35" s="28"/>
      <c r="T35" s="28"/>
      <c r="U35" s="28"/>
      <c r="V35" s="28"/>
      <c r="W35" s="28"/>
      <c r="X35" s="28" t="s">
        <v>64</v>
      </c>
      <c r="Y35" s="28" t="s">
        <v>64</v>
      </c>
      <c r="Z35" s="28"/>
      <c r="AA35" s="28"/>
      <c r="AB35" s="28"/>
      <c r="AC35" s="28"/>
      <c r="AD35" s="28"/>
      <c r="AE35" s="28"/>
      <c r="AF35" s="28"/>
      <c r="AG35" s="28"/>
      <c r="AH35" s="28"/>
      <c r="AI35" s="28"/>
      <c r="AJ35" s="28"/>
      <c r="AK35" s="28"/>
    </row>
    <row r="36" spans="1:37" ht="18" hidden="1" customHeight="1" x14ac:dyDescent="0.2">
      <c r="A36" s="32" t="s">
        <v>35</v>
      </c>
      <c r="B36" s="3">
        <v>0.5</v>
      </c>
      <c r="C36" s="3">
        <v>3</v>
      </c>
      <c r="D36" s="3"/>
      <c r="E36" s="511">
        <v>0</v>
      </c>
      <c r="F36" s="3">
        <v>1</v>
      </c>
      <c r="G36" s="3">
        <v>1</v>
      </c>
      <c r="H36" s="3"/>
      <c r="I36" s="3"/>
      <c r="J36" s="3"/>
      <c r="K36" s="3">
        <v>1</v>
      </c>
      <c r="L36" s="3"/>
      <c r="M36" s="3"/>
      <c r="N36" s="28"/>
      <c r="O36" s="31"/>
      <c r="P36" s="28"/>
      <c r="Q36" s="28"/>
      <c r="R36" s="28"/>
      <c r="S36" s="28"/>
      <c r="T36" s="28"/>
      <c r="U36" s="28"/>
      <c r="V36" s="28"/>
      <c r="W36" s="28"/>
      <c r="X36" s="28"/>
      <c r="Y36" s="28"/>
      <c r="Z36" s="28"/>
      <c r="AA36" s="28"/>
      <c r="AB36" s="28"/>
      <c r="AC36" s="28"/>
      <c r="AD36" s="28"/>
      <c r="AE36" s="28"/>
      <c r="AF36" s="28"/>
      <c r="AG36" s="28"/>
      <c r="AH36" s="28" t="s">
        <v>64</v>
      </c>
      <c r="AI36" s="28" t="s">
        <v>64</v>
      </c>
      <c r="AJ36" s="28"/>
      <c r="AK36" s="28"/>
    </row>
    <row r="37" spans="1:37" ht="18" hidden="1" customHeight="1" x14ac:dyDescent="0.2">
      <c r="A37" s="32" t="s">
        <v>36</v>
      </c>
      <c r="B37" s="3">
        <v>1</v>
      </c>
      <c r="C37" s="3">
        <v>4</v>
      </c>
      <c r="D37" s="3">
        <v>1</v>
      </c>
      <c r="E37" s="511">
        <v>0</v>
      </c>
      <c r="F37" s="3">
        <v>6</v>
      </c>
      <c r="G37" s="3">
        <v>4</v>
      </c>
      <c r="H37" s="3"/>
      <c r="I37" s="3">
        <v>1</v>
      </c>
      <c r="J37" s="3">
        <v>4</v>
      </c>
      <c r="K37" s="3">
        <v>4</v>
      </c>
      <c r="L37" s="3">
        <v>4</v>
      </c>
      <c r="M37" s="3"/>
      <c r="N37" s="31">
        <v>36</v>
      </c>
      <c r="O37" s="31" t="str">
        <f t="shared" ref="O37:O42" si="0">IF(N37&lt;=249,"Yes","No")</f>
        <v>Yes</v>
      </c>
      <c r="P37" s="28"/>
      <c r="Q37" s="28"/>
      <c r="R37" s="28"/>
      <c r="S37" s="28"/>
      <c r="T37" s="28"/>
      <c r="U37" s="28"/>
      <c r="V37" s="28"/>
      <c r="W37" s="28"/>
      <c r="X37" s="28"/>
      <c r="Y37" s="28"/>
      <c r="Z37" s="28"/>
      <c r="AA37" s="28"/>
      <c r="AB37" s="28"/>
      <c r="AC37" s="28"/>
      <c r="AD37" s="28"/>
      <c r="AE37" s="28"/>
      <c r="AF37" s="28"/>
      <c r="AG37" s="28"/>
      <c r="AH37" s="28"/>
      <c r="AI37" s="28"/>
      <c r="AJ37" s="28"/>
      <c r="AK37" s="28"/>
    </row>
    <row r="38" spans="1:37" ht="18" hidden="1" customHeight="1" x14ac:dyDescent="0.25">
      <c r="A38" s="458" t="s">
        <v>142</v>
      </c>
      <c r="B38" s="3">
        <v>0.5</v>
      </c>
      <c r="C38" s="3"/>
      <c r="D38" s="3">
        <v>1</v>
      </c>
      <c r="E38" s="511">
        <v>0</v>
      </c>
      <c r="F38" s="3">
        <v>2</v>
      </c>
      <c r="G38" s="3">
        <v>1</v>
      </c>
      <c r="H38" s="3">
        <v>0.1</v>
      </c>
      <c r="I38" s="3"/>
      <c r="J38" s="3">
        <v>1</v>
      </c>
      <c r="K38" s="3"/>
      <c r="L38" s="3"/>
      <c r="M38" s="3"/>
      <c r="N38" s="31">
        <v>50</v>
      </c>
      <c r="O38" s="31" t="str">
        <f t="shared" si="0"/>
        <v>Yes</v>
      </c>
      <c r="P38" s="28" t="s">
        <v>64</v>
      </c>
      <c r="Q38" s="28" t="s">
        <v>64</v>
      </c>
      <c r="R38" s="28" t="s">
        <v>64</v>
      </c>
      <c r="S38" s="28" t="s">
        <v>64</v>
      </c>
      <c r="T38" s="28"/>
      <c r="U38" s="28"/>
      <c r="V38" s="28"/>
      <c r="W38" s="28"/>
      <c r="X38" s="28"/>
      <c r="Y38" s="28"/>
      <c r="Z38" s="28"/>
      <c r="AA38" s="28"/>
      <c r="AB38" s="28"/>
      <c r="AC38" s="28"/>
      <c r="AD38" s="28"/>
      <c r="AE38" s="28"/>
      <c r="AF38" s="28"/>
      <c r="AG38" s="28"/>
      <c r="AH38" s="28"/>
      <c r="AI38" s="28"/>
      <c r="AJ38" s="28"/>
      <c r="AK38" s="28"/>
    </row>
    <row r="39" spans="1:37" ht="18" hidden="1" customHeight="1" x14ac:dyDescent="0.25">
      <c r="A39" s="458" t="s">
        <v>37</v>
      </c>
      <c r="B39" s="3"/>
      <c r="C39" s="3">
        <v>1</v>
      </c>
      <c r="D39" s="3"/>
      <c r="E39" s="511">
        <v>0</v>
      </c>
      <c r="F39" s="3">
        <v>1</v>
      </c>
      <c r="G39" s="3"/>
      <c r="H39" s="3"/>
      <c r="I39" s="3">
        <v>1</v>
      </c>
      <c r="J39" s="3"/>
      <c r="K39" s="3">
        <v>1</v>
      </c>
      <c r="L39" s="3"/>
      <c r="M39" s="3"/>
      <c r="N39" s="31">
        <v>45</v>
      </c>
      <c r="O39" s="31" t="str">
        <f t="shared" si="0"/>
        <v>Yes</v>
      </c>
      <c r="P39" s="28"/>
      <c r="Q39" s="28"/>
      <c r="R39" s="28"/>
      <c r="S39" s="28"/>
      <c r="T39" s="28" t="s">
        <v>64</v>
      </c>
      <c r="U39" s="28" t="s">
        <v>64</v>
      </c>
      <c r="V39" s="28"/>
      <c r="W39" s="28"/>
      <c r="X39" s="28"/>
      <c r="Y39" s="28"/>
      <c r="Z39" s="28"/>
      <c r="AA39" s="28"/>
      <c r="AB39" s="28"/>
      <c r="AC39" s="28"/>
      <c r="AD39" s="28"/>
      <c r="AE39" s="28"/>
      <c r="AF39" s="28"/>
      <c r="AG39" s="28"/>
      <c r="AH39" s="28"/>
      <c r="AI39" s="28"/>
      <c r="AJ39" s="28"/>
      <c r="AK39" s="28"/>
    </row>
    <row r="40" spans="1:37" ht="18" hidden="1" customHeight="1" x14ac:dyDescent="0.25">
      <c r="A40" s="458" t="s">
        <v>188</v>
      </c>
      <c r="B40" s="3">
        <v>5</v>
      </c>
      <c r="C40" s="3">
        <v>7.5</v>
      </c>
      <c r="D40" s="3"/>
      <c r="E40" s="511">
        <v>0</v>
      </c>
      <c r="F40" s="3"/>
      <c r="G40" s="3"/>
      <c r="H40" s="3">
        <v>2</v>
      </c>
      <c r="I40" s="3"/>
      <c r="J40" s="3"/>
      <c r="K40" s="3"/>
      <c r="L40" s="3"/>
      <c r="M40" s="3"/>
      <c r="N40" s="31">
        <v>1700</v>
      </c>
      <c r="O40" s="31" t="str">
        <f t="shared" si="0"/>
        <v>No</v>
      </c>
      <c r="P40" s="28" t="s">
        <v>64</v>
      </c>
      <c r="Q40" s="28" t="s">
        <v>64</v>
      </c>
      <c r="R40" s="28" t="s">
        <v>64</v>
      </c>
      <c r="S40" s="28" t="s">
        <v>64</v>
      </c>
      <c r="T40" s="28"/>
      <c r="U40" s="28"/>
      <c r="V40" s="28" t="s">
        <v>64</v>
      </c>
      <c r="W40" s="28" t="s">
        <v>64</v>
      </c>
      <c r="X40" s="28"/>
      <c r="Y40" s="28"/>
      <c r="Z40" s="28"/>
      <c r="AA40" s="28"/>
      <c r="AB40" s="28"/>
      <c r="AC40" s="28"/>
      <c r="AD40" s="28"/>
      <c r="AE40" s="28"/>
      <c r="AF40" s="28" t="s">
        <v>64</v>
      </c>
      <c r="AG40" s="28" t="s">
        <v>64</v>
      </c>
      <c r="AH40" s="28"/>
      <c r="AI40" s="28"/>
      <c r="AJ40" s="28"/>
      <c r="AK40" s="28"/>
    </row>
    <row r="41" spans="1:37" ht="18" hidden="1" customHeight="1" x14ac:dyDescent="0.2">
      <c r="A41" s="32" t="s">
        <v>205</v>
      </c>
      <c r="B41" s="3">
        <v>0.5</v>
      </c>
      <c r="C41" s="3">
        <v>1</v>
      </c>
      <c r="D41" s="3">
        <v>0.5</v>
      </c>
      <c r="E41" s="511">
        <v>0</v>
      </c>
      <c r="F41" s="3"/>
      <c r="G41" s="3"/>
      <c r="H41" s="3">
        <v>0.4</v>
      </c>
      <c r="I41" s="3">
        <v>0.5</v>
      </c>
      <c r="J41" s="3">
        <v>0.5</v>
      </c>
      <c r="K41" s="3"/>
      <c r="L41" s="3"/>
      <c r="M41" s="3"/>
      <c r="N41" s="31">
        <v>15</v>
      </c>
      <c r="O41" s="31" t="str">
        <f t="shared" si="0"/>
        <v>Yes</v>
      </c>
      <c r="P41" s="28"/>
      <c r="Q41" s="28"/>
      <c r="R41" s="28"/>
      <c r="S41" s="28"/>
      <c r="T41" s="28"/>
      <c r="U41" s="28"/>
      <c r="V41" s="28"/>
      <c r="W41" s="28"/>
      <c r="X41" s="28" t="s">
        <v>64</v>
      </c>
      <c r="Y41" s="28" t="s">
        <v>64</v>
      </c>
      <c r="Z41" s="28"/>
      <c r="AA41" s="28"/>
      <c r="AB41" s="28"/>
      <c r="AC41" s="28"/>
      <c r="AD41" s="28"/>
      <c r="AE41" s="28"/>
      <c r="AF41" s="28"/>
      <c r="AG41" s="28"/>
      <c r="AH41" s="28"/>
      <c r="AI41" s="28"/>
      <c r="AJ41" s="28"/>
      <c r="AK41" s="28"/>
    </row>
    <row r="42" spans="1:37" ht="18" hidden="1" customHeight="1" x14ac:dyDescent="0.2">
      <c r="A42" s="32" t="s">
        <v>231</v>
      </c>
      <c r="B42" s="3">
        <v>1</v>
      </c>
      <c r="C42" s="3">
        <v>3</v>
      </c>
      <c r="D42" s="3">
        <v>0.5</v>
      </c>
      <c r="E42" s="511">
        <v>0</v>
      </c>
      <c r="F42" s="3"/>
      <c r="G42" s="3"/>
      <c r="H42" s="3"/>
      <c r="I42" s="3">
        <v>0.5</v>
      </c>
      <c r="J42" s="3"/>
      <c r="K42" s="3"/>
      <c r="L42" s="3"/>
      <c r="M42" s="3">
        <v>0.5</v>
      </c>
      <c r="N42" s="31">
        <v>29</v>
      </c>
      <c r="O42" s="31" t="str">
        <f t="shared" si="0"/>
        <v>Yes</v>
      </c>
      <c r="P42" s="28"/>
      <c r="Q42" s="28"/>
      <c r="R42" s="28"/>
      <c r="S42" s="28"/>
      <c r="T42" s="28"/>
      <c r="U42" s="28"/>
      <c r="V42" s="28"/>
      <c r="W42" s="28"/>
      <c r="X42" s="28"/>
      <c r="Y42" s="28"/>
      <c r="Z42" s="28"/>
      <c r="AA42" s="28" t="s">
        <v>64</v>
      </c>
      <c r="AB42" s="28"/>
      <c r="AC42" s="28"/>
      <c r="AD42" s="28"/>
      <c r="AE42" s="28"/>
      <c r="AF42" s="28"/>
      <c r="AG42" s="28"/>
      <c r="AH42" s="28"/>
      <c r="AI42" s="28"/>
      <c r="AJ42" s="28"/>
      <c r="AK42" s="28"/>
    </row>
    <row r="43" spans="1:37" ht="18" customHeight="1" x14ac:dyDescent="0.25">
      <c r="A43" s="458" t="s">
        <v>38</v>
      </c>
      <c r="B43" s="3">
        <v>0.2</v>
      </c>
      <c r="C43" s="3"/>
      <c r="D43" s="3">
        <v>0.5</v>
      </c>
      <c r="E43" s="511">
        <v>5.0000000000000001E-3</v>
      </c>
      <c r="F43" s="3">
        <v>1</v>
      </c>
      <c r="G43" s="3">
        <v>0.5</v>
      </c>
      <c r="H43" s="3">
        <v>0.25</v>
      </c>
      <c r="I43" s="3"/>
      <c r="J43" s="3">
        <v>0.5</v>
      </c>
      <c r="K43" s="3"/>
      <c r="L43" s="3"/>
      <c r="M43" s="3"/>
      <c r="N43" s="28"/>
      <c r="O43" s="31"/>
      <c r="P43" s="28"/>
      <c r="Q43" s="28"/>
      <c r="R43" s="28"/>
      <c r="S43" s="28"/>
      <c r="T43" s="28"/>
      <c r="U43" s="28"/>
      <c r="V43" s="28"/>
      <c r="W43" s="28"/>
      <c r="X43" s="28"/>
      <c r="Y43" s="28"/>
      <c r="Z43" s="28"/>
      <c r="AA43" s="28"/>
      <c r="AB43" s="28" t="s">
        <v>64</v>
      </c>
      <c r="AC43" s="28" t="s">
        <v>64</v>
      </c>
      <c r="AD43" s="28"/>
      <c r="AE43" s="28"/>
      <c r="AF43" s="28"/>
      <c r="AG43" s="28"/>
      <c r="AH43" s="28"/>
      <c r="AI43" s="28"/>
      <c r="AJ43" s="28"/>
      <c r="AK43" s="28"/>
    </row>
    <row r="44" spans="1:37" ht="18" hidden="1" customHeight="1" x14ac:dyDescent="0.25">
      <c r="A44" t="s">
        <v>270</v>
      </c>
      <c r="B44" s="3">
        <v>1</v>
      </c>
      <c r="C44" s="3">
        <v>3</v>
      </c>
      <c r="D44" s="3">
        <v>1</v>
      </c>
      <c r="E44" s="511">
        <v>0</v>
      </c>
      <c r="F44" s="3">
        <v>4</v>
      </c>
      <c r="G44" s="3"/>
      <c r="H44" s="3">
        <v>1</v>
      </c>
      <c r="I44" s="3">
        <v>1</v>
      </c>
      <c r="J44" s="3"/>
      <c r="K44" s="3">
        <v>4</v>
      </c>
      <c r="L44" s="3"/>
      <c r="M44" s="3">
        <v>1</v>
      </c>
      <c r="N44" s="28"/>
      <c r="O44" s="31"/>
      <c r="P44" s="28"/>
      <c r="Q44" s="28"/>
      <c r="R44" s="28"/>
      <c r="S44" s="28"/>
      <c r="T44" s="28"/>
      <c r="U44" s="28"/>
      <c r="V44" s="28"/>
      <c r="W44" s="28"/>
      <c r="X44" s="28"/>
      <c r="Y44" s="28"/>
      <c r="Z44" s="28"/>
      <c r="AA44" s="28"/>
      <c r="AB44" s="28"/>
      <c r="AC44" s="28"/>
      <c r="AD44" s="28"/>
      <c r="AE44" s="28"/>
      <c r="AF44" s="28"/>
      <c r="AG44" s="28"/>
      <c r="AH44" s="28" t="s">
        <v>64</v>
      </c>
      <c r="AI44" s="28" t="s">
        <v>64</v>
      </c>
      <c r="AJ44" s="28"/>
      <c r="AK44" s="28"/>
    </row>
    <row r="45" spans="1:37" ht="18" hidden="1" customHeight="1" x14ac:dyDescent="0.25">
      <c r="A45" s="458" t="s">
        <v>39</v>
      </c>
      <c r="B45" s="3">
        <v>0.5</v>
      </c>
      <c r="C45" s="3">
        <v>6</v>
      </c>
      <c r="D45" s="3">
        <v>1</v>
      </c>
      <c r="E45" s="511">
        <v>0</v>
      </c>
      <c r="F45" s="3">
        <v>7.5</v>
      </c>
      <c r="G45" s="3">
        <v>2</v>
      </c>
      <c r="H45" s="3">
        <v>1</v>
      </c>
      <c r="I45" s="3">
        <v>0.01</v>
      </c>
      <c r="J45" s="3">
        <v>2</v>
      </c>
      <c r="K45" s="3">
        <v>2</v>
      </c>
      <c r="L45" s="3">
        <v>0</v>
      </c>
      <c r="M45" s="3">
        <v>0.01</v>
      </c>
      <c r="N45" s="31">
        <v>40</v>
      </c>
      <c r="O45" s="31" t="str">
        <f t="shared" ref="O45:O54" si="1">IF(N45&lt;=249,"Yes","No")</f>
        <v>Yes</v>
      </c>
      <c r="P45" s="28" t="s">
        <v>64</v>
      </c>
      <c r="Q45" s="28" t="s">
        <v>64</v>
      </c>
      <c r="R45" s="28"/>
      <c r="S45" s="28"/>
      <c r="T45" s="28"/>
      <c r="U45" s="28"/>
      <c r="V45" s="28"/>
      <c r="W45" s="28"/>
      <c r="X45" s="28"/>
      <c r="Y45" s="28"/>
      <c r="Z45" s="28"/>
      <c r="AA45" s="28"/>
      <c r="AB45" s="28"/>
      <c r="AC45" s="28"/>
      <c r="AD45" s="28" t="s">
        <v>64</v>
      </c>
      <c r="AE45" s="28" t="s">
        <v>64</v>
      </c>
      <c r="AF45" s="28"/>
      <c r="AG45" s="28"/>
      <c r="AH45" s="28"/>
      <c r="AI45" s="28"/>
      <c r="AJ45" s="28"/>
      <c r="AK45" s="28"/>
    </row>
    <row r="46" spans="1:37" ht="18" hidden="1" customHeight="1" x14ac:dyDescent="0.2">
      <c r="A46" s="32" t="s">
        <v>40</v>
      </c>
      <c r="B46" s="3">
        <v>2</v>
      </c>
      <c r="C46" s="3">
        <v>2</v>
      </c>
      <c r="D46" s="3">
        <v>1</v>
      </c>
      <c r="E46" s="511">
        <v>0</v>
      </c>
      <c r="F46" s="3">
        <v>2</v>
      </c>
      <c r="G46" s="3"/>
      <c r="H46" s="3">
        <v>1</v>
      </c>
      <c r="I46" s="3">
        <v>2</v>
      </c>
      <c r="J46" s="3"/>
      <c r="K46" s="3">
        <v>2</v>
      </c>
      <c r="L46" s="3"/>
      <c r="M46" s="3">
        <v>1</v>
      </c>
      <c r="N46" s="31">
        <v>14</v>
      </c>
      <c r="O46" s="31" t="str">
        <f t="shared" si="1"/>
        <v>Yes</v>
      </c>
      <c r="P46" s="28"/>
      <c r="Q46" s="28"/>
      <c r="R46" s="28"/>
      <c r="S46" s="28"/>
      <c r="T46" s="28"/>
      <c r="U46" s="28"/>
      <c r="V46" s="28"/>
      <c r="W46" s="28"/>
      <c r="X46" s="28" t="s">
        <v>64</v>
      </c>
      <c r="Y46" s="28" t="s">
        <v>64</v>
      </c>
      <c r="Z46" s="28"/>
      <c r="AA46" s="28"/>
      <c r="AB46" s="28"/>
      <c r="AC46" s="28"/>
      <c r="AD46" s="28"/>
      <c r="AE46" s="28"/>
      <c r="AF46" s="28"/>
      <c r="AG46" s="28"/>
      <c r="AH46" s="28"/>
      <c r="AI46" s="28"/>
      <c r="AJ46" s="28"/>
      <c r="AK46" s="28"/>
    </row>
    <row r="47" spans="1:37" ht="18" customHeight="1" x14ac:dyDescent="0.2">
      <c r="A47" s="32" t="s">
        <v>206</v>
      </c>
      <c r="B47" s="3">
        <v>4</v>
      </c>
      <c r="C47" s="3">
        <v>2</v>
      </c>
      <c r="D47" s="3">
        <v>1</v>
      </c>
      <c r="E47" s="511">
        <v>0.05</v>
      </c>
      <c r="F47" s="3">
        <v>2</v>
      </c>
      <c r="G47" s="3">
        <v>3</v>
      </c>
      <c r="H47" s="3">
        <v>1</v>
      </c>
      <c r="I47" s="3">
        <v>2</v>
      </c>
      <c r="J47" s="3">
        <v>4</v>
      </c>
      <c r="K47" s="3">
        <v>4</v>
      </c>
      <c r="L47" s="3">
        <v>2</v>
      </c>
      <c r="M47" s="3">
        <v>1</v>
      </c>
      <c r="N47" s="31">
        <v>22</v>
      </c>
      <c r="O47" s="31" t="str">
        <f t="shared" si="1"/>
        <v>Yes</v>
      </c>
      <c r="P47" s="28"/>
      <c r="Q47" s="28"/>
      <c r="R47" s="28"/>
      <c r="S47" s="28"/>
      <c r="T47" s="28"/>
      <c r="U47" s="28"/>
      <c r="V47" s="28"/>
      <c r="W47" s="28"/>
      <c r="X47" s="28" t="s">
        <v>64</v>
      </c>
      <c r="Y47" s="28" t="s">
        <v>64</v>
      </c>
      <c r="Z47" s="28" t="s">
        <v>64</v>
      </c>
      <c r="AA47" s="28" t="s">
        <v>64</v>
      </c>
      <c r="AB47" s="28"/>
      <c r="AC47" s="28"/>
      <c r="AD47" s="28"/>
      <c r="AE47" s="28"/>
      <c r="AF47" s="28"/>
      <c r="AG47" s="28"/>
      <c r="AH47" s="28"/>
      <c r="AI47" s="28"/>
      <c r="AJ47" s="28"/>
      <c r="AK47" s="28"/>
    </row>
    <row r="48" spans="1:37" ht="18" customHeight="1" x14ac:dyDescent="0.25">
      <c r="A48" s="458" t="s">
        <v>241</v>
      </c>
      <c r="B48" s="3">
        <v>2</v>
      </c>
      <c r="C48" s="3">
        <v>10</v>
      </c>
      <c r="D48" s="3">
        <v>2</v>
      </c>
      <c r="E48" s="511">
        <v>0.05</v>
      </c>
      <c r="F48" s="3"/>
      <c r="G48" s="3">
        <v>4</v>
      </c>
      <c r="H48" s="3">
        <v>0.5</v>
      </c>
      <c r="I48" s="3">
        <v>1</v>
      </c>
      <c r="J48" s="3">
        <v>2</v>
      </c>
      <c r="K48" s="3">
        <v>2</v>
      </c>
      <c r="L48" s="3"/>
      <c r="M48" s="3">
        <v>1</v>
      </c>
      <c r="N48" s="31">
        <v>59</v>
      </c>
      <c r="O48" s="31" t="str">
        <f t="shared" si="1"/>
        <v>Yes</v>
      </c>
      <c r="P48" s="28"/>
      <c r="Q48" s="28"/>
      <c r="R48" s="28"/>
      <c r="S48" s="28"/>
      <c r="T48" s="28"/>
      <c r="U48" s="28"/>
      <c r="V48" s="41" t="s">
        <v>64</v>
      </c>
      <c r="W48" s="41" t="s">
        <v>64</v>
      </c>
      <c r="X48" s="28"/>
      <c r="Y48" s="28"/>
      <c r="Z48" s="28"/>
      <c r="AA48" s="28"/>
      <c r="AB48" s="28" t="s">
        <v>64</v>
      </c>
      <c r="AC48" s="28" t="s">
        <v>64</v>
      </c>
      <c r="AD48" s="28"/>
      <c r="AE48" s="28"/>
      <c r="AF48" s="28"/>
      <c r="AG48" s="28"/>
      <c r="AH48" s="28"/>
      <c r="AI48" s="28"/>
      <c r="AJ48" s="28"/>
      <c r="AK48" s="28"/>
    </row>
    <row r="49" spans="1:37" ht="18" hidden="1" customHeight="1" x14ac:dyDescent="0.25">
      <c r="A49" s="458" t="s">
        <v>144</v>
      </c>
      <c r="B49" s="3">
        <v>0.2</v>
      </c>
      <c r="C49" s="3">
        <v>1</v>
      </c>
      <c r="D49" s="3">
        <v>4</v>
      </c>
      <c r="E49" s="511">
        <v>0</v>
      </c>
      <c r="F49" s="3">
        <v>3.25</v>
      </c>
      <c r="G49" s="3"/>
      <c r="H49" s="3">
        <v>0.3</v>
      </c>
      <c r="I49" s="3">
        <v>1</v>
      </c>
      <c r="J49" s="3">
        <v>2.5</v>
      </c>
      <c r="K49" s="3">
        <v>0.66</v>
      </c>
      <c r="L49" s="3"/>
      <c r="M49" s="3">
        <v>0.08</v>
      </c>
      <c r="N49" s="28">
        <v>11</v>
      </c>
      <c r="O49" s="31" t="str">
        <f t="shared" si="1"/>
        <v>Yes</v>
      </c>
      <c r="P49" s="28" t="s">
        <v>64</v>
      </c>
      <c r="Q49" s="28" t="s">
        <v>64</v>
      </c>
      <c r="R49" s="28" t="s">
        <v>64</v>
      </c>
      <c r="S49" s="28" t="s">
        <v>64</v>
      </c>
      <c r="T49" s="28"/>
      <c r="U49" s="28"/>
      <c r="V49" s="28"/>
      <c r="W49" s="28"/>
      <c r="X49" s="28"/>
      <c r="Y49" s="28"/>
      <c r="Z49" s="28"/>
      <c r="AA49" s="28"/>
      <c r="AB49" s="28"/>
      <c r="AC49" s="28"/>
      <c r="AD49" s="28" t="s">
        <v>64</v>
      </c>
      <c r="AE49" s="28" t="s">
        <v>64</v>
      </c>
      <c r="AF49" s="28"/>
      <c r="AG49" s="28"/>
      <c r="AH49" s="28"/>
      <c r="AI49" s="28"/>
      <c r="AJ49" s="28"/>
      <c r="AK49" s="28"/>
    </row>
    <row r="50" spans="1:37" ht="18" hidden="1" customHeight="1" x14ac:dyDescent="0.25">
      <c r="A50" s="458" t="s">
        <v>41</v>
      </c>
      <c r="B50" s="3"/>
      <c r="C50" s="3"/>
      <c r="D50" s="3">
        <v>1</v>
      </c>
      <c r="E50" s="511">
        <v>0</v>
      </c>
      <c r="F50" s="3"/>
      <c r="G50" s="3"/>
      <c r="H50" s="3"/>
      <c r="I50" s="3"/>
      <c r="J50" s="3"/>
      <c r="K50" s="3">
        <v>2</v>
      </c>
      <c r="L50" s="3"/>
      <c r="M50" s="3"/>
      <c r="N50" s="28">
        <v>50</v>
      </c>
      <c r="O50" s="31" t="str">
        <f t="shared" si="1"/>
        <v>Yes</v>
      </c>
      <c r="P50" s="28" t="s">
        <v>64</v>
      </c>
      <c r="Q50" s="28" t="s">
        <v>64</v>
      </c>
      <c r="R50" s="28" t="s">
        <v>64</v>
      </c>
      <c r="S50" s="28" t="s">
        <v>64</v>
      </c>
      <c r="T50" s="28"/>
      <c r="U50" s="28"/>
      <c r="V50" s="28"/>
      <c r="W50" s="28"/>
      <c r="X50" s="28"/>
      <c r="Y50" s="28"/>
      <c r="Z50" s="28" t="s">
        <v>64</v>
      </c>
      <c r="AA50" s="28" t="s">
        <v>64</v>
      </c>
      <c r="AB50" s="28"/>
      <c r="AC50" s="28"/>
      <c r="AD50" s="28"/>
      <c r="AE50" s="28"/>
      <c r="AF50" s="28"/>
      <c r="AG50" s="28"/>
      <c r="AH50" s="28"/>
      <c r="AI50" s="28"/>
      <c r="AJ50" s="28"/>
      <c r="AK50" s="28"/>
    </row>
    <row r="51" spans="1:37" ht="18" hidden="1" customHeight="1" x14ac:dyDescent="0.2">
      <c r="A51" s="32" t="s">
        <v>207</v>
      </c>
      <c r="B51" s="3">
        <v>0.1</v>
      </c>
      <c r="C51" s="3">
        <v>0.2</v>
      </c>
      <c r="D51" s="3">
        <v>5</v>
      </c>
      <c r="E51" s="511">
        <v>0</v>
      </c>
      <c r="F51" s="3"/>
      <c r="G51" s="3"/>
      <c r="H51" s="3"/>
      <c r="I51" s="3"/>
      <c r="J51" s="3"/>
      <c r="K51" s="3"/>
      <c r="L51" s="3"/>
      <c r="M51" s="3"/>
      <c r="N51" s="31">
        <v>17</v>
      </c>
      <c r="O51" s="31" t="str">
        <f t="shared" si="1"/>
        <v>Yes</v>
      </c>
      <c r="P51" s="28"/>
      <c r="Q51" s="28"/>
      <c r="R51" s="28"/>
      <c r="S51" s="28"/>
      <c r="T51" s="28"/>
      <c r="U51" s="28"/>
      <c r="V51" s="28"/>
      <c r="W51" s="28"/>
      <c r="X51" s="28" t="s">
        <v>64</v>
      </c>
      <c r="Y51" s="28" t="s">
        <v>64</v>
      </c>
      <c r="Z51" s="28" t="s">
        <v>64</v>
      </c>
      <c r="AA51" s="28" t="s">
        <v>64</v>
      </c>
      <c r="AB51" s="28"/>
      <c r="AC51" s="28"/>
      <c r="AD51" s="28"/>
      <c r="AE51" s="28"/>
      <c r="AF51" s="28"/>
      <c r="AG51" s="28"/>
      <c r="AH51" s="28"/>
      <c r="AI51" s="28"/>
      <c r="AJ51" s="28"/>
      <c r="AK51" s="28"/>
    </row>
    <row r="52" spans="1:37" ht="18" hidden="1" customHeight="1" x14ac:dyDescent="0.2">
      <c r="A52" s="32" t="s">
        <v>42</v>
      </c>
      <c r="B52" s="3">
        <v>1</v>
      </c>
      <c r="C52" s="3">
        <v>2</v>
      </c>
      <c r="D52" s="3">
        <v>2</v>
      </c>
      <c r="E52" s="511">
        <v>0</v>
      </c>
      <c r="F52" s="3"/>
      <c r="G52" s="3"/>
      <c r="H52" s="3"/>
      <c r="I52" s="3">
        <v>2</v>
      </c>
      <c r="J52" s="3"/>
      <c r="K52" s="3"/>
      <c r="L52" s="3"/>
      <c r="M52" s="3"/>
      <c r="N52" s="31">
        <v>3</v>
      </c>
      <c r="O52" s="31" t="str">
        <f t="shared" si="1"/>
        <v>Yes</v>
      </c>
      <c r="P52" s="28"/>
      <c r="Q52" s="28"/>
      <c r="R52" s="28"/>
      <c r="S52" s="28"/>
      <c r="T52" s="28"/>
      <c r="U52" s="28"/>
      <c r="V52" s="28"/>
      <c r="W52" s="28"/>
      <c r="X52" s="28"/>
      <c r="Y52" s="28"/>
      <c r="Z52" s="28"/>
      <c r="AA52" s="28"/>
      <c r="AB52" s="28"/>
      <c r="AC52" s="28"/>
      <c r="AD52" s="28"/>
      <c r="AE52" s="28"/>
      <c r="AF52" s="28"/>
      <c r="AG52" s="28"/>
      <c r="AH52" s="28" t="s">
        <v>64</v>
      </c>
      <c r="AI52" s="28"/>
      <c r="AJ52" s="28"/>
      <c r="AK52" s="28"/>
    </row>
    <row r="53" spans="1:37" ht="18" hidden="1" customHeight="1" x14ac:dyDescent="0.2">
      <c r="A53" s="32" t="s">
        <v>208</v>
      </c>
      <c r="B53" s="3">
        <v>0.1</v>
      </c>
      <c r="C53" s="3"/>
      <c r="D53" s="3">
        <v>1</v>
      </c>
      <c r="E53" s="511">
        <v>0</v>
      </c>
      <c r="F53" s="3">
        <v>1</v>
      </c>
      <c r="G53" s="3"/>
      <c r="H53" s="3"/>
      <c r="I53" s="3">
        <v>1</v>
      </c>
      <c r="J53" s="3"/>
      <c r="K53" s="3">
        <v>0.5</v>
      </c>
      <c r="L53" s="3"/>
      <c r="M53" s="3">
        <v>0.5</v>
      </c>
      <c r="N53" s="31">
        <v>11</v>
      </c>
      <c r="O53" s="31" t="str">
        <f t="shared" si="1"/>
        <v>Yes</v>
      </c>
      <c r="P53" s="28"/>
      <c r="Q53" s="28"/>
      <c r="R53" s="28"/>
      <c r="S53" s="28"/>
      <c r="T53" s="28"/>
      <c r="U53" s="28"/>
      <c r="V53" s="28"/>
      <c r="W53" s="28"/>
      <c r="X53" s="28" t="s">
        <v>64</v>
      </c>
      <c r="Y53" s="28" t="s">
        <v>64</v>
      </c>
      <c r="Z53" s="28"/>
      <c r="AA53" s="28"/>
      <c r="AB53" s="28"/>
      <c r="AC53" s="28"/>
      <c r="AD53" s="28"/>
      <c r="AE53" s="28"/>
      <c r="AF53" s="28"/>
      <c r="AG53" s="28"/>
      <c r="AH53" s="28"/>
      <c r="AI53" s="28"/>
      <c r="AJ53" s="28"/>
      <c r="AK53" s="28"/>
    </row>
    <row r="54" spans="1:37" ht="18" hidden="1" customHeight="1" x14ac:dyDescent="0.2">
      <c r="A54" s="32" t="s">
        <v>281</v>
      </c>
      <c r="B54" s="3">
        <v>1.5</v>
      </c>
      <c r="C54" s="3">
        <v>1</v>
      </c>
      <c r="D54" s="3"/>
      <c r="E54" s="511">
        <v>0</v>
      </c>
      <c r="F54" s="3"/>
      <c r="G54" s="3"/>
      <c r="H54" s="3"/>
      <c r="I54" s="3"/>
      <c r="J54" s="3"/>
      <c r="K54" s="3">
        <v>1</v>
      </c>
      <c r="L54" s="3"/>
      <c r="M54" s="3"/>
      <c r="N54" s="31">
        <v>225</v>
      </c>
      <c r="O54" s="31" t="str">
        <f t="shared" si="1"/>
        <v>Yes</v>
      </c>
      <c r="P54" s="28"/>
      <c r="Q54" s="28"/>
      <c r="R54" s="28"/>
      <c r="S54" s="28"/>
      <c r="T54" s="28"/>
      <c r="U54" s="28"/>
      <c r="V54" s="28"/>
      <c r="W54" s="28"/>
      <c r="X54" s="28"/>
      <c r="Y54" s="28"/>
      <c r="Z54" s="28"/>
      <c r="AA54" s="28"/>
      <c r="AB54" s="28"/>
      <c r="AC54" s="28"/>
      <c r="AD54" s="28"/>
      <c r="AE54" s="28"/>
      <c r="AF54" s="28"/>
      <c r="AG54" s="28"/>
      <c r="AH54" s="28"/>
      <c r="AI54" s="28" t="s">
        <v>64</v>
      </c>
      <c r="AJ54" s="28"/>
      <c r="AK54" s="28"/>
    </row>
    <row r="55" spans="1:37" ht="18" hidden="1" customHeight="1" x14ac:dyDescent="0.2">
      <c r="A55" s="32" t="s">
        <v>43</v>
      </c>
      <c r="B55" s="3">
        <v>1</v>
      </c>
      <c r="C55" s="3">
        <v>7.5</v>
      </c>
      <c r="D55" s="3"/>
      <c r="E55" s="511">
        <v>0</v>
      </c>
      <c r="F55" s="3">
        <v>3.75</v>
      </c>
      <c r="G55" s="3"/>
      <c r="H55" s="3">
        <v>1</v>
      </c>
      <c r="I55" s="3"/>
      <c r="J55" s="3"/>
      <c r="K55" s="3">
        <v>7.5</v>
      </c>
      <c r="L55" s="3"/>
      <c r="M55" s="3"/>
      <c r="N55" s="31"/>
      <c r="O55" s="31"/>
      <c r="P55" s="28"/>
      <c r="Q55" s="28"/>
      <c r="R55" s="28"/>
      <c r="S55" s="28"/>
      <c r="T55" s="28"/>
      <c r="U55" s="28"/>
      <c r="V55" s="28"/>
      <c r="W55" s="28"/>
      <c r="X55" s="28"/>
      <c r="Y55" s="28"/>
      <c r="Z55" s="28"/>
      <c r="AA55" s="28"/>
      <c r="AB55" s="28"/>
      <c r="AC55" s="28"/>
      <c r="AD55" s="28"/>
      <c r="AE55" s="28"/>
      <c r="AF55" s="28"/>
      <c r="AG55" s="28"/>
      <c r="AH55" s="28" t="s">
        <v>64</v>
      </c>
      <c r="AI55" s="28" t="s">
        <v>64</v>
      </c>
      <c r="AJ55" s="28"/>
      <c r="AK55" s="28"/>
    </row>
    <row r="56" spans="1:37" ht="18" hidden="1" customHeight="1" x14ac:dyDescent="0.25">
      <c r="A56" t="s">
        <v>271</v>
      </c>
      <c r="B56" s="3">
        <v>3</v>
      </c>
      <c r="C56" s="3">
        <v>2</v>
      </c>
      <c r="D56" s="3">
        <v>2</v>
      </c>
      <c r="E56" s="511">
        <v>0</v>
      </c>
      <c r="F56" s="3">
        <v>2</v>
      </c>
      <c r="G56" s="3">
        <v>2</v>
      </c>
      <c r="H56" s="3"/>
      <c r="I56" s="3"/>
      <c r="J56" s="3"/>
      <c r="K56" s="3">
        <v>2</v>
      </c>
      <c r="L56" s="3"/>
      <c r="M56" s="3"/>
      <c r="N56" s="31">
        <v>8</v>
      </c>
      <c r="O56" s="31" t="str">
        <f>IF(N56&lt;=249,"Yes","No")</f>
        <v>Yes</v>
      </c>
      <c r="P56" s="28"/>
      <c r="Q56" s="28"/>
      <c r="R56" s="28"/>
      <c r="S56" s="28"/>
      <c r="T56" s="28"/>
      <c r="U56" s="28"/>
      <c r="V56" s="28"/>
      <c r="W56" s="28"/>
      <c r="X56" s="28"/>
      <c r="Y56" s="28"/>
      <c r="Z56" s="28"/>
      <c r="AA56" s="28"/>
      <c r="AB56" s="28"/>
      <c r="AC56" s="28"/>
      <c r="AD56" s="28"/>
      <c r="AE56" s="28"/>
      <c r="AF56" s="28"/>
      <c r="AG56" s="28"/>
      <c r="AH56" s="28" t="s">
        <v>64</v>
      </c>
      <c r="AI56" s="28" t="s">
        <v>64</v>
      </c>
      <c r="AJ56" s="28"/>
      <c r="AK56" s="28"/>
    </row>
    <row r="57" spans="1:37" ht="18" hidden="1" customHeight="1" x14ac:dyDescent="0.2">
      <c r="A57" s="32" t="s">
        <v>44</v>
      </c>
      <c r="B57" s="3">
        <v>1</v>
      </c>
      <c r="C57" s="3">
        <v>5</v>
      </c>
      <c r="D57" s="3"/>
      <c r="E57" s="511">
        <v>0</v>
      </c>
      <c r="F57" s="3">
        <v>8</v>
      </c>
      <c r="G57" s="3"/>
      <c r="H57" s="3">
        <v>0.25</v>
      </c>
      <c r="I57" s="3"/>
      <c r="J57" s="3"/>
      <c r="K57" s="3"/>
      <c r="L57" s="3"/>
      <c r="M57" s="3"/>
      <c r="N57" s="31">
        <v>17</v>
      </c>
      <c r="O57" s="31" t="str">
        <f>IF(N57&lt;=249,"Yes","No")</f>
        <v>Yes</v>
      </c>
      <c r="P57" s="28"/>
      <c r="Q57" s="28"/>
      <c r="R57" s="28"/>
      <c r="S57" s="28"/>
      <c r="T57" s="28"/>
      <c r="U57" s="28"/>
      <c r="V57" s="28"/>
      <c r="W57" s="28"/>
      <c r="X57" s="28"/>
      <c r="Y57" s="28"/>
      <c r="Z57" s="28"/>
      <c r="AA57" s="28"/>
      <c r="AB57" s="28"/>
      <c r="AC57" s="28"/>
      <c r="AD57" s="28"/>
      <c r="AE57" s="28"/>
      <c r="AF57" s="28"/>
      <c r="AG57" s="28"/>
      <c r="AH57" s="28"/>
      <c r="AI57" s="28"/>
      <c r="AJ57" s="28" t="s">
        <v>64</v>
      </c>
      <c r="AK57" s="28" t="s">
        <v>64</v>
      </c>
    </row>
    <row r="58" spans="1:37" ht="18" hidden="1" customHeight="1" x14ac:dyDescent="0.2">
      <c r="A58" s="32" t="s">
        <v>45</v>
      </c>
      <c r="B58" s="3">
        <v>0.2</v>
      </c>
      <c r="C58" s="3">
        <v>2</v>
      </c>
      <c r="D58" s="3">
        <v>1</v>
      </c>
      <c r="E58" s="511">
        <v>0</v>
      </c>
      <c r="F58" s="3"/>
      <c r="G58" s="3"/>
      <c r="H58" s="3">
        <v>0.1</v>
      </c>
      <c r="I58" s="3"/>
      <c r="J58" s="3"/>
      <c r="K58" s="3"/>
      <c r="L58" s="3"/>
      <c r="M58" s="3"/>
      <c r="N58" s="28">
        <v>73</v>
      </c>
      <c r="O58" s="31" t="str">
        <f>IF(N58&lt;=249,"Yes","No")</f>
        <v>Yes</v>
      </c>
      <c r="P58" s="28"/>
      <c r="Q58" s="28"/>
      <c r="R58" s="28"/>
      <c r="S58" s="28"/>
      <c r="T58" s="28"/>
      <c r="U58" s="28"/>
      <c r="V58" s="28"/>
      <c r="W58" s="28"/>
      <c r="X58" s="28"/>
      <c r="Y58" s="28"/>
      <c r="Z58" s="28"/>
      <c r="AA58" s="28"/>
      <c r="AB58" s="28"/>
      <c r="AC58" s="28"/>
      <c r="AD58" s="28"/>
      <c r="AE58" s="28"/>
      <c r="AF58" s="28"/>
      <c r="AG58" s="28"/>
      <c r="AH58" s="28"/>
      <c r="AI58" s="28"/>
      <c r="AJ58" s="28"/>
      <c r="AK58" s="28"/>
    </row>
    <row r="59" spans="1:37" ht="18" customHeight="1" x14ac:dyDescent="0.2">
      <c r="A59" s="32" t="s">
        <v>46</v>
      </c>
      <c r="B59" s="3">
        <v>3</v>
      </c>
      <c r="C59" s="3">
        <v>2</v>
      </c>
      <c r="D59" s="3">
        <v>1</v>
      </c>
      <c r="E59" s="511">
        <v>0.05</v>
      </c>
      <c r="F59" s="3">
        <v>7</v>
      </c>
      <c r="G59" s="3">
        <v>3</v>
      </c>
      <c r="H59" s="3">
        <v>0.5</v>
      </c>
      <c r="I59" s="3">
        <v>1</v>
      </c>
      <c r="J59" s="3">
        <v>1</v>
      </c>
      <c r="K59" s="3">
        <v>3</v>
      </c>
      <c r="L59" s="3">
        <v>1</v>
      </c>
      <c r="M59" s="3">
        <v>1</v>
      </c>
      <c r="N59" s="28"/>
      <c r="O59" s="31"/>
      <c r="P59" s="28"/>
      <c r="Q59" s="28"/>
      <c r="R59" s="28"/>
      <c r="S59" s="28"/>
      <c r="T59" s="28"/>
      <c r="U59" s="28"/>
      <c r="V59" s="28"/>
      <c r="W59" s="28"/>
      <c r="X59" s="28" t="s">
        <v>64</v>
      </c>
      <c r="Y59" s="28" t="s">
        <v>64</v>
      </c>
      <c r="Z59" s="28" t="s">
        <v>64</v>
      </c>
      <c r="AA59" s="28" t="s">
        <v>64</v>
      </c>
      <c r="AB59" s="28"/>
      <c r="AC59" s="28"/>
      <c r="AD59" s="28"/>
      <c r="AE59" s="28"/>
      <c r="AF59" s="28" t="s">
        <v>64</v>
      </c>
      <c r="AG59" s="28"/>
      <c r="AH59" s="28"/>
      <c r="AI59" s="28"/>
      <c r="AJ59" s="28"/>
      <c r="AK59" s="28"/>
    </row>
    <row r="60" spans="1:37" ht="18" hidden="1" customHeight="1" x14ac:dyDescent="0.25">
      <c r="A60" t="s">
        <v>272</v>
      </c>
      <c r="B60" s="3">
        <v>1</v>
      </c>
      <c r="C60" s="3"/>
      <c r="D60" s="3">
        <v>1</v>
      </c>
      <c r="E60" s="511">
        <v>0</v>
      </c>
      <c r="F60" s="3"/>
      <c r="G60" s="3"/>
      <c r="H60" s="3">
        <v>1</v>
      </c>
      <c r="I60" s="3">
        <v>0.5</v>
      </c>
      <c r="J60" s="3"/>
      <c r="K60" s="3"/>
      <c r="L60" s="3"/>
      <c r="M60" s="3">
        <v>0.5</v>
      </c>
      <c r="N60" s="31">
        <v>7</v>
      </c>
      <c r="O60" s="31" t="str">
        <f>IF(N60&lt;=249,"Yes","No")</f>
        <v>Yes</v>
      </c>
      <c r="P60" s="28"/>
      <c r="Q60" s="28"/>
      <c r="R60" s="28"/>
      <c r="S60" s="28"/>
      <c r="T60" s="28"/>
      <c r="U60" s="28"/>
      <c r="V60" s="28"/>
      <c r="W60" s="28"/>
      <c r="X60" s="28"/>
      <c r="Y60" s="28"/>
      <c r="Z60" s="28"/>
      <c r="AA60" s="28"/>
      <c r="AB60" s="28"/>
      <c r="AC60" s="28"/>
      <c r="AD60" s="28"/>
      <c r="AE60" s="28"/>
      <c r="AF60" s="28"/>
      <c r="AG60" s="28"/>
      <c r="AH60" s="28" t="s">
        <v>64</v>
      </c>
      <c r="AI60" s="28"/>
      <c r="AJ60" s="28"/>
      <c r="AK60" s="28"/>
    </row>
    <row r="61" spans="1:37" ht="18" hidden="1" customHeight="1" x14ac:dyDescent="0.25">
      <c r="A61" t="s">
        <v>184</v>
      </c>
      <c r="B61" s="48">
        <v>1</v>
      </c>
      <c r="C61" s="48">
        <v>4</v>
      </c>
      <c r="D61" s="48"/>
      <c r="E61" s="513">
        <v>0</v>
      </c>
      <c r="F61" s="48">
        <v>3.5</v>
      </c>
      <c r="G61" s="48"/>
      <c r="H61" s="48">
        <v>1</v>
      </c>
      <c r="I61" s="48"/>
      <c r="J61" s="48"/>
      <c r="K61" s="48">
        <v>3</v>
      </c>
      <c r="L61" s="48">
        <v>3</v>
      </c>
      <c r="M61" s="48"/>
      <c r="O61" s="49"/>
      <c r="T61" s="12" t="s">
        <v>64</v>
      </c>
      <c r="U61" s="12" t="s">
        <v>64</v>
      </c>
    </row>
    <row r="62" spans="1:37" ht="18" hidden="1" customHeight="1" x14ac:dyDescent="0.25">
      <c r="A62" t="s">
        <v>145</v>
      </c>
      <c r="B62" s="48">
        <v>0.33333333333333331</v>
      </c>
      <c r="C62" s="48">
        <v>1.0666666666666667</v>
      </c>
      <c r="D62" s="48">
        <v>0.5</v>
      </c>
      <c r="E62" s="513">
        <v>0</v>
      </c>
      <c r="F62" s="48">
        <v>6.666666666666667</v>
      </c>
      <c r="G62" s="48">
        <v>4</v>
      </c>
      <c r="H62" s="48">
        <v>1.6666666666666667</v>
      </c>
      <c r="I62" s="48">
        <v>0.5</v>
      </c>
      <c r="J62" s="48">
        <v>4</v>
      </c>
      <c r="K62" s="48">
        <v>6.666666666666667</v>
      </c>
      <c r="L62" s="48"/>
      <c r="M62" s="48">
        <v>0.2</v>
      </c>
      <c r="N62" s="49">
        <v>25</v>
      </c>
      <c r="O62" s="49" t="str">
        <f>IF(N62&lt;=249,"Yes","No")</f>
        <v>Yes</v>
      </c>
      <c r="P62" s="12" t="s">
        <v>64</v>
      </c>
      <c r="Q62" s="12" t="s">
        <v>64</v>
      </c>
      <c r="AD62" s="12" t="s">
        <v>64</v>
      </c>
      <c r="AE62" s="12" t="s">
        <v>64</v>
      </c>
    </row>
    <row r="63" spans="1:37" ht="18" customHeight="1" x14ac:dyDescent="0.25">
      <c r="A63" t="s">
        <v>174</v>
      </c>
      <c r="B63" s="12">
        <v>1</v>
      </c>
      <c r="C63" s="12">
        <v>2</v>
      </c>
      <c r="D63" s="12">
        <v>1</v>
      </c>
      <c r="E63" s="514">
        <v>0.03</v>
      </c>
      <c r="F63" s="12">
        <v>3</v>
      </c>
      <c r="G63" s="12">
        <v>1</v>
      </c>
      <c r="H63" s="12">
        <v>1</v>
      </c>
      <c r="I63" s="12">
        <v>1</v>
      </c>
      <c r="J63" s="12">
        <v>3</v>
      </c>
      <c r="K63" s="12">
        <v>3</v>
      </c>
      <c r="L63" s="12">
        <v>1</v>
      </c>
      <c r="M63" s="12">
        <v>1</v>
      </c>
      <c r="N63" s="12">
        <v>16</v>
      </c>
      <c r="T63" s="12" t="s">
        <v>64</v>
      </c>
      <c r="U63" s="12" t="s">
        <v>64</v>
      </c>
    </row>
    <row r="64" spans="1:37" ht="18" hidden="1" customHeight="1" x14ac:dyDescent="0.2">
      <c r="A64" s="47" t="s">
        <v>209</v>
      </c>
      <c r="B64" s="48">
        <v>1.1299999999999999</v>
      </c>
      <c r="C64" s="48">
        <v>1.32</v>
      </c>
      <c r="D64" s="48">
        <v>4.72</v>
      </c>
      <c r="E64" s="513">
        <v>0</v>
      </c>
      <c r="F64" s="48">
        <v>6</v>
      </c>
      <c r="G64" s="48">
        <v>1.5</v>
      </c>
      <c r="H64" s="48">
        <v>1</v>
      </c>
      <c r="I64" s="48">
        <v>0.28000000000000003</v>
      </c>
      <c r="J64" s="48">
        <v>0.38</v>
      </c>
      <c r="K64" s="48"/>
      <c r="L64" s="48">
        <v>0.75</v>
      </c>
      <c r="M64" s="48"/>
      <c r="N64" s="49">
        <v>63</v>
      </c>
      <c r="O64" s="49" t="str">
        <f>IF(N64&lt;=249,"Yes","No")</f>
        <v>Yes</v>
      </c>
      <c r="X64" s="12" t="s">
        <v>64</v>
      </c>
      <c r="Y64" s="12" t="s">
        <v>64</v>
      </c>
    </row>
    <row r="65" spans="1:37" ht="18" customHeight="1" x14ac:dyDescent="0.25">
      <c r="A65" t="s">
        <v>146</v>
      </c>
      <c r="B65" s="48">
        <v>2.4E-2</v>
      </c>
      <c r="C65" s="48">
        <v>7.0000000000000007E-2</v>
      </c>
      <c r="D65" s="48">
        <v>0.1</v>
      </c>
      <c r="E65" s="513">
        <v>2.5000000000000001E-2</v>
      </c>
      <c r="F65" s="48">
        <v>0.33</v>
      </c>
      <c r="G65" s="48">
        <v>0.01</v>
      </c>
      <c r="H65" s="48">
        <v>0.1</v>
      </c>
      <c r="I65" s="48">
        <v>0.33</v>
      </c>
      <c r="J65" s="48"/>
      <c r="K65" s="48">
        <v>0.03</v>
      </c>
      <c r="L65" s="48">
        <v>0.03</v>
      </c>
      <c r="M65" s="48"/>
      <c r="N65" s="49">
        <v>675</v>
      </c>
      <c r="O65" s="49" t="str">
        <f>IF(N65&lt;=249,"Yes","No")</f>
        <v>No</v>
      </c>
      <c r="P65" s="12" t="s">
        <v>64</v>
      </c>
      <c r="Q65" s="12" t="s">
        <v>64</v>
      </c>
      <c r="R65" s="12" t="s">
        <v>64</v>
      </c>
      <c r="S65" s="12" t="s">
        <v>64</v>
      </c>
      <c r="V65" s="12" t="s">
        <v>64</v>
      </c>
      <c r="W65" s="12" t="s">
        <v>64</v>
      </c>
      <c r="AF65" s="12" t="s">
        <v>64</v>
      </c>
      <c r="AG65" s="12" t="s">
        <v>64</v>
      </c>
    </row>
    <row r="66" spans="1:37" ht="18" customHeight="1" x14ac:dyDescent="0.25">
      <c r="A66" t="s">
        <v>147</v>
      </c>
      <c r="B66" s="48">
        <v>0.6</v>
      </c>
      <c r="C66" s="48">
        <v>0.24</v>
      </c>
      <c r="D66" s="48">
        <v>0.5</v>
      </c>
      <c r="E66" s="513">
        <v>5.0000000000000001E-4</v>
      </c>
      <c r="F66" s="48">
        <v>0.8</v>
      </c>
      <c r="G66" s="48">
        <v>1</v>
      </c>
      <c r="H66" s="48">
        <v>2</v>
      </c>
      <c r="I66" s="48">
        <v>0.25</v>
      </c>
      <c r="J66" s="48">
        <v>0.4</v>
      </c>
      <c r="K66" s="48">
        <v>0.4</v>
      </c>
      <c r="L66" s="48">
        <v>0.4</v>
      </c>
      <c r="M66" s="48">
        <v>0.25</v>
      </c>
      <c r="N66" s="49">
        <v>650</v>
      </c>
      <c r="O66" s="49" t="str">
        <f>IF(N66&lt;=249,"Yes","No")</f>
        <v>No</v>
      </c>
      <c r="P66" s="12" t="s">
        <v>64</v>
      </c>
      <c r="Q66" s="12" t="s">
        <v>64</v>
      </c>
      <c r="R66" s="12" t="s">
        <v>64</v>
      </c>
      <c r="S66" s="12" t="s">
        <v>64</v>
      </c>
      <c r="T66" s="12" t="s">
        <v>64</v>
      </c>
      <c r="U66" s="12" t="s">
        <v>64</v>
      </c>
      <c r="X66" s="12" t="s">
        <v>64</v>
      </c>
      <c r="Y66" s="12" t="s">
        <v>64</v>
      </c>
      <c r="Z66" s="12" t="s">
        <v>64</v>
      </c>
      <c r="AA66" s="12" t="s">
        <v>64</v>
      </c>
    </row>
    <row r="67" spans="1:37" ht="18" hidden="1" customHeight="1" x14ac:dyDescent="0.25">
      <c r="A67" t="s">
        <v>255</v>
      </c>
      <c r="B67" s="48"/>
      <c r="C67" s="48">
        <v>5</v>
      </c>
      <c r="D67" s="48"/>
      <c r="E67" s="513">
        <v>0</v>
      </c>
      <c r="F67" s="48">
        <v>4</v>
      </c>
      <c r="G67" s="48"/>
      <c r="H67" s="48"/>
      <c r="I67" s="48"/>
      <c r="J67" s="48"/>
      <c r="K67" s="48"/>
      <c r="L67" s="48"/>
      <c r="M67" s="48"/>
      <c r="O67" s="49"/>
      <c r="R67" s="12" t="s">
        <v>64</v>
      </c>
      <c r="S67" s="12" t="s">
        <v>64</v>
      </c>
      <c r="AF67" s="12" t="s">
        <v>64</v>
      </c>
      <c r="AG67" s="12" t="s">
        <v>64</v>
      </c>
    </row>
    <row r="68" spans="1:37" ht="18" hidden="1" customHeight="1" x14ac:dyDescent="0.2">
      <c r="A68" s="47" t="s">
        <v>47</v>
      </c>
      <c r="B68" s="48">
        <v>0.3</v>
      </c>
      <c r="C68" s="48">
        <v>0.25</v>
      </c>
      <c r="D68" s="48"/>
      <c r="E68" s="513">
        <v>0</v>
      </c>
      <c r="F68" s="48">
        <v>0.75</v>
      </c>
      <c r="G68" s="48"/>
      <c r="H68" s="48"/>
      <c r="I68" s="48"/>
      <c r="J68" s="48"/>
      <c r="K68" s="48"/>
      <c r="L68" s="48"/>
      <c r="M68" s="48"/>
      <c r="N68" s="49">
        <v>23</v>
      </c>
      <c r="O68" s="49" t="str">
        <f>IF(N68&lt;=249,"Yes","No")</f>
        <v>Yes</v>
      </c>
      <c r="AJ68" s="12" t="s">
        <v>64</v>
      </c>
      <c r="AK68" s="12" t="s">
        <v>64</v>
      </c>
    </row>
    <row r="69" spans="1:37" ht="18" customHeight="1" x14ac:dyDescent="0.25">
      <c r="A69" t="s">
        <v>48</v>
      </c>
      <c r="B69" s="48">
        <v>0.25</v>
      </c>
      <c r="C69" s="48">
        <v>2.25</v>
      </c>
      <c r="D69" s="48">
        <v>1</v>
      </c>
      <c r="E69" s="513">
        <v>1.4999999999999999E-2</v>
      </c>
      <c r="F69" s="48">
        <v>3.75</v>
      </c>
      <c r="G69" s="48"/>
      <c r="H69" s="48">
        <v>0.5</v>
      </c>
      <c r="I69" s="48">
        <v>1</v>
      </c>
      <c r="J69" s="48">
        <v>2</v>
      </c>
      <c r="K69" s="48">
        <v>2</v>
      </c>
      <c r="L69" s="48">
        <v>2</v>
      </c>
      <c r="M69" s="48">
        <v>1</v>
      </c>
      <c r="N69" s="49">
        <v>682</v>
      </c>
      <c r="O69" s="49" t="str">
        <f>IF(N69&lt;=249,"Yes","No")</f>
        <v>No</v>
      </c>
      <c r="AD69" s="12" t="s">
        <v>64</v>
      </c>
      <c r="AE69" s="12" t="s">
        <v>64</v>
      </c>
      <c r="AJ69" s="12" t="s">
        <v>64</v>
      </c>
      <c r="AK69" s="12" t="s">
        <v>64</v>
      </c>
    </row>
    <row r="70" spans="1:37" ht="18" hidden="1" customHeight="1" x14ac:dyDescent="0.25">
      <c r="A70" t="s">
        <v>284</v>
      </c>
      <c r="B70" s="48">
        <v>1</v>
      </c>
      <c r="C70" s="48">
        <v>2</v>
      </c>
      <c r="D70" s="48"/>
      <c r="E70" s="513">
        <v>0</v>
      </c>
      <c r="F70" s="48"/>
      <c r="G70" s="48">
        <v>2</v>
      </c>
      <c r="H70" s="48"/>
      <c r="I70" s="48"/>
      <c r="J70" s="48">
        <v>1</v>
      </c>
      <c r="K70" s="48">
        <v>1</v>
      </c>
      <c r="L70" s="48"/>
      <c r="M70" s="48"/>
      <c r="N70" s="49">
        <v>560</v>
      </c>
      <c r="O70" s="49" t="str">
        <f>IF(N70&lt;=249,"Yes","No")</f>
        <v>No</v>
      </c>
      <c r="AJ70" s="12" t="s">
        <v>64</v>
      </c>
      <c r="AK70" s="12" t="s">
        <v>64</v>
      </c>
    </row>
    <row r="71" spans="1:37" ht="18" customHeight="1" x14ac:dyDescent="0.2">
      <c r="A71" s="47" t="s">
        <v>355</v>
      </c>
      <c r="B71" s="48">
        <v>5</v>
      </c>
      <c r="C71" s="48">
        <v>5</v>
      </c>
      <c r="D71" s="48">
        <v>2</v>
      </c>
      <c r="E71" s="513">
        <v>0.01</v>
      </c>
      <c r="F71" s="48">
        <v>20</v>
      </c>
      <c r="G71" s="48">
        <v>5</v>
      </c>
      <c r="H71" s="48">
        <v>1</v>
      </c>
      <c r="I71" s="48">
        <v>2</v>
      </c>
      <c r="J71" s="48"/>
      <c r="K71" s="48"/>
      <c r="L71" s="48"/>
      <c r="M71" s="48">
        <v>2</v>
      </c>
      <c r="O71" s="49"/>
      <c r="AH71" s="12" t="s">
        <v>64</v>
      </c>
    </row>
    <row r="72" spans="1:37" ht="18" hidden="1" customHeight="1" x14ac:dyDescent="0.25">
      <c r="A72" t="s">
        <v>356</v>
      </c>
      <c r="B72" s="48">
        <v>1</v>
      </c>
      <c r="C72" s="48">
        <v>2</v>
      </c>
      <c r="D72" s="48">
        <v>0.25</v>
      </c>
      <c r="E72" s="513">
        <v>0</v>
      </c>
      <c r="F72" s="48">
        <v>0.5</v>
      </c>
      <c r="G72" s="48">
        <v>0.5</v>
      </c>
      <c r="H72" s="48"/>
      <c r="I72" s="48">
        <v>0.5</v>
      </c>
      <c r="J72" s="48">
        <v>0.75</v>
      </c>
      <c r="K72" s="48"/>
      <c r="L72" s="48"/>
      <c r="M72" s="48"/>
      <c r="N72" s="12">
        <v>3830</v>
      </c>
      <c r="O72" s="49" t="str">
        <f>IF(N72&lt;=249,"Yes","No")</f>
        <v>No</v>
      </c>
      <c r="AI72" s="12" t="s">
        <v>64</v>
      </c>
    </row>
    <row r="73" spans="1:37" ht="18" hidden="1" customHeight="1" x14ac:dyDescent="0.2">
      <c r="A73" s="47" t="s">
        <v>357</v>
      </c>
      <c r="B73" s="48">
        <v>0.6</v>
      </c>
      <c r="C73" s="48">
        <v>0.25</v>
      </c>
      <c r="D73" s="48">
        <v>0.25</v>
      </c>
      <c r="E73" s="513">
        <v>0</v>
      </c>
      <c r="F73" s="48">
        <v>0.5</v>
      </c>
      <c r="G73" s="48">
        <v>0.5</v>
      </c>
      <c r="H73" s="48"/>
      <c r="I73" s="48">
        <v>0.5</v>
      </c>
      <c r="J73" s="48">
        <v>0.75</v>
      </c>
      <c r="K73" s="48"/>
      <c r="L73" s="48"/>
      <c r="M73" s="48"/>
      <c r="O73" s="49"/>
      <c r="P73" s="12" t="s">
        <v>64</v>
      </c>
      <c r="Q73" s="12" t="s">
        <v>64</v>
      </c>
    </row>
    <row r="74" spans="1:37" ht="18" hidden="1" customHeight="1" x14ac:dyDescent="0.25">
      <c r="A74" t="s">
        <v>148</v>
      </c>
      <c r="E74" s="12">
        <v>0</v>
      </c>
    </row>
    <row r="75" spans="1:37" ht="18" hidden="1" customHeight="1" x14ac:dyDescent="0.25">
      <c r="A75" t="s">
        <v>149</v>
      </c>
      <c r="B75" s="48"/>
      <c r="C75" s="48"/>
      <c r="D75" s="48">
        <v>2.5</v>
      </c>
      <c r="E75" s="513">
        <v>0</v>
      </c>
      <c r="F75" s="48"/>
      <c r="G75" s="48"/>
      <c r="H75" s="48"/>
      <c r="I75" s="48"/>
      <c r="J75" s="48"/>
      <c r="K75" s="48"/>
      <c r="L75" s="48"/>
      <c r="M75" s="48"/>
      <c r="N75" s="49">
        <v>20</v>
      </c>
      <c r="O75" s="49" t="str">
        <f>IF(N75&lt;=249,"Yes","No")</f>
        <v>Yes</v>
      </c>
      <c r="P75" s="12" t="s">
        <v>64</v>
      </c>
      <c r="AB75" s="12" t="s">
        <v>64</v>
      </c>
    </row>
    <row r="76" spans="1:37" ht="18" customHeight="1" x14ac:dyDescent="0.25">
      <c r="A76" t="s">
        <v>49</v>
      </c>
      <c r="B76" s="48">
        <v>2</v>
      </c>
      <c r="C76" s="48">
        <v>2</v>
      </c>
      <c r="D76" s="48">
        <v>2</v>
      </c>
      <c r="E76" s="513">
        <v>0.05</v>
      </c>
      <c r="F76" s="48">
        <v>5</v>
      </c>
      <c r="G76" s="48">
        <v>5</v>
      </c>
      <c r="H76" s="48">
        <v>2</v>
      </c>
      <c r="I76" s="48">
        <v>2</v>
      </c>
      <c r="J76" s="48">
        <v>5</v>
      </c>
      <c r="K76" s="48">
        <v>5</v>
      </c>
      <c r="L76" s="48">
        <v>5</v>
      </c>
      <c r="M76" s="48">
        <v>3</v>
      </c>
      <c r="N76" s="49">
        <v>18</v>
      </c>
      <c r="O76" s="49" t="str">
        <f>IF(N76&lt;=249,"Yes","No")</f>
        <v>Yes</v>
      </c>
      <c r="T76" s="12" t="s">
        <v>64</v>
      </c>
      <c r="U76" s="12" t="s">
        <v>64</v>
      </c>
    </row>
    <row r="77" spans="1:37" ht="18" hidden="1" customHeight="1" x14ac:dyDescent="0.25">
      <c r="A77" t="s">
        <v>50</v>
      </c>
      <c r="B77" s="48">
        <v>0.25</v>
      </c>
      <c r="C77" s="48">
        <v>0.5</v>
      </c>
      <c r="D77" s="48"/>
      <c r="E77" s="513">
        <v>0</v>
      </c>
      <c r="F77" s="48"/>
      <c r="G77" s="48">
        <v>3</v>
      </c>
      <c r="H77" s="48">
        <v>0.15</v>
      </c>
      <c r="I77" s="48"/>
      <c r="J77" s="48"/>
      <c r="K77" s="48">
        <v>0.5</v>
      </c>
      <c r="L77" s="48">
        <v>0.75</v>
      </c>
      <c r="M77" s="48"/>
      <c r="N77" s="49">
        <v>11</v>
      </c>
      <c r="O77" s="49" t="str">
        <f>IF(N77&lt;=249,"Yes","No")</f>
        <v>Yes</v>
      </c>
      <c r="P77" s="12" t="s">
        <v>64</v>
      </c>
      <c r="R77" s="12" t="s">
        <v>64</v>
      </c>
      <c r="S77" s="12" t="s">
        <v>64</v>
      </c>
      <c r="AD77" s="12" t="s">
        <v>64</v>
      </c>
    </row>
    <row r="78" spans="1:37" ht="18" hidden="1" customHeight="1" x14ac:dyDescent="0.2">
      <c r="A78" s="47" t="s">
        <v>51</v>
      </c>
      <c r="B78" s="48">
        <v>5</v>
      </c>
      <c r="C78" s="48">
        <v>1</v>
      </c>
      <c r="D78" s="48">
        <v>1</v>
      </c>
      <c r="E78" s="513">
        <v>0</v>
      </c>
      <c r="F78" s="48"/>
      <c r="G78" s="48"/>
      <c r="H78" s="48">
        <v>0.5</v>
      </c>
      <c r="I78" s="48"/>
      <c r="J78" s="48"/>
      <c r="K78" s="48">
        <v>2</v>
      </c>
      <c r="L78" s="48"/>
      <c r="M78" s="48"/>
      <c r="N78" s="12">
        <v>23</v>
      </c>
      <c r="O78" s="49" t="str">
        <f>IF(N78&lt;=249,"Yes","No")</f>
        <v>Yes</v>
      </c>
      <c r="AI78" s="12" t="s">
        <v>64</v>
      </c>
    </row>
    <row r="79" spans="1:37" ht="18" customHeight="1" x14ac:dyDescent="0.25">
      <c r="A79" t="s">
        <v>52</v>
      </c>
      <c r="B79" s="48">
        <v>1</v>
      </c>
      <c r="C79" s="48">
        <v>5</v>
      </c>
      <c r="D79" s="48">
        <v>1</v>
      </c>
      <c r="E79" s="513">
        <v>0.01</v>
      </c>
      <c r="F79" s="48">
        <v>10</v>
      </c>
      <c r="G79" s="48">
        <v>2</v>
      </c>
      <c r="H79" s="48">
        <v>1</v>
      </c>
      <c r="I79" s="48">
        <v>1</v>
      </c>
      <c r="J79" s="48">
        <v>2</v>
      </c>
      <c r="K79" s="48">
        <v>2</v>
      </c>
      <c r="L79" s="48">
        <v>2</v>
      </c>
      <c r="M79" s="48">
        <v>1</v>
      </c>
      <c r="N79" s="49">
        <v>43</v>
      </c>
      <c r="O79" s="49" t="str">
        <f>IF(N79&lt;=249,"Yes","No")</f>
        <v>Yes</v>
      </c>
      <c r="T79" s="12" t="s">
        <v>64</v>
      </c>
      <c r="U79" s="12" t="s">
        <v>64</v>
      </c>
      <c r="V79" s="12" t="s">
        <v>64</v>
      </c>
      <c r="W79" s="12" t="s">
        <v>64</v>
      </c>
      <c r="AJ79" s="12" t="s">
        <v>64</v>
      </c>
      <c r="AK79" s="12" t="s">
        <v>64</v>
      </c>
    </row>
    <row r="80" spans="1:37" ht="18" hidden="1" customHeight="1" x14ac:dyDescent="0.2">
      <c r="A80" s="47" t="s">
        <v>53</v>
      </c>
      <c r="B80" s="48">
        <v>0.5</v>
      </c>
      <c r="C80" s="48"/>
      <c r="D80" s="48">
        <v>1</v>
      </c>
      <c r="E80" s="513">
        <v>0</v>
      </c>
      <c r="F80" s="48"/>
      <c r="G80" s="48"/>
      <c r="H80" s="48">
        <v>0.5</v>
      </c>
      <c r="I80" s="48">
        <v>1</v>
      </c>
      <c r="J80" s="48"/>
      <c r="K80" s="48"/>
      <c r="L80" s="48"/>
      <c r="M80" s="48">
        <v>1</v>
      </c>
      <c r="O80" s="49"/>
      <c r="X80" s="12" t="s">
        <v>64</v>
      </c>
    </row>
    <row r="81" spans="1:37" ht="18" hidden="1" customHeight="1" x14ac:dyDescent="0.25">
      <c r="A81" t="s">
        <v>285</v>
      </c>
      <c r="B81" s="48">
        <v>2</v>
      </c>
      <c r="C81" s="48">
        <v>8</v>
      </c>
      <c r="D81" s="48">
        <v>2</v>
      </c>
      <c r="E81" s="513">
        <v>0</v>
      </c>
      <c r="F81" s="48">
        <v>1</v>
      </c>
      <c r="G81" s="48"/>
      <c r="H81" s="48">
        <v>1</v>
      </c>
      <c r="I81" s="48">
        <v>0.25</v>
      </c>
      <c r="J81" s="48">
        <v>1</v>
      </c>
      <c r="K81" s="48">
        <v>8</v>
      </c>
      <c r="L81" s="48"/>
      <c r="M81" s="48">
        <v>2</v>
      </c>
      <c r="N81" s="49">
        <v>50</v>
      </c>
      <c r="O81" s="49" t="str">
        <f>IF(N81&lt;=249,"Yes","No")</f>
        <v>Yes</v>
      </c>
      <c r="AJ81" s="12" t="s">
        <v>64</v>
      </c>
      <c r="AK81" s="12" t="s">
        <v>64</v>
      </c>
    </row>
    <row r="82" spans="1:37" ht="18" hidden="1" customHeight="1" x14ac:dyDescent="0.25">
      <c r="A82" t="s">
        <v>166</v>
      </c>
      <c r="B82" s="48">
        <v>0.5</v>
      </c>
      <c r="C82" s="48"/>
      <c r="D82" s="48"/>
      <c r="E82" s="513">
        <v>0</v>
      </c>
      <c r="F82" s="48"/>
      <c r="G82" s="48"/>
      <c r="H82" s="48"/>
      <c r="I82" s="48"/>
      <c r="J82" s="48">
        <v>5</v>
      </c>
      <c r="K82" s="48"/>
      <c r="L82" s="48"/>
      <c r="M82" s="48"/>
      <c r="N82" s="49">
        <v>30</v>
      </c>
      <c r="O82" s="49" t="str">
        <f>IF(N82&lt;=249,"Yes","No")</f>
        <v>Yes</v>
      </c>
      <c r="R82" s="12" t="s">
        <v>64</v>
      </c>
      <c r="S82" s="12" t="s">
        <v>64</v>
      </c>
      <c r="AD82" s="12" t="s">
        <v>64</v>
      </c>
      <c r="AE82" s="12" t="s">
        <v>64</v>
      </c>
      <c r="AF82" s="12" t="s">
        <v>64</v>
      </c>
      <c r="AG82" s="12" t="s">
        <v>64</v>
      </c>
    </row>
    <row r="83" spans="1:37" ht="18" hidden="1" customHeight="1" x14ac:dyDescent="0.25">
      <c r="A83" t="s">
        <v>150</v>
      </c>
      <c r="B83" s="48"/>
      <c r="C83" s="48"/>
      <c r="D83" s="48">
        <v>2</v>
      </c>
      <c r="E83" s="513">
        <v>0</v>
      </c>
      <c r="F83" s="48"/>
      <c r="G83" s="48"/>
      <c r="H83" s="48"/>
      <c r="I83" s="48">
        <v>2</v>
      </c>
      <c r="J83" s="48"/>
      <c r="K83" s="48"/>
      <c r="L83" s="48"/>
      <c r="M83" s="48"/>
      <c r="N83" s="49">
        <v>8</v>
      </c>
      <c r="O83" s="49" t="str">
        <f>IF(N83&lt;=249,"Yes","No")</f>
        <v>Yes</v>
      </c>
      <c r="P83" s="12" t="s">
        <v>64</v>
      </c>
      <c r="Q83" s="12" t="s">
        <v>64</v>
      </c>
      <c r="R83" s="12" t="s">
        <v>64</v>
      </c>
      <c r="S83" s="12" t="s">
        <v>64</v>
      </c>
    </row>
    <row r="84" spans="1:37" ht="18" hidden="1" customHeight="1" x14ac:dyDescent="0.2">
      <c r="A84" s="47" t="s">
        <v>55</v>
      </c>
      <c r="B84" s="48">
        <v>1</v>
      </c>
      <c r="C84" s="48">
        <v>2</v>
      </c>
      <c r="D84" s="48"/>
      <c r="E84" s="513">
        <v>0</v>
      </c>
      <c r="F84" s="48">
        <v>2</v>
      </c>
      <c r="G84" s="48">
        <v>2</v>
      </c>
      <c r="H84" s="48"/>
      <c r="I84" s="48"/>
      <c r="J84" s="48"/>
      <c r="K84" s="48">
        <v>2</v>
      </c>
      <c r="L84" s="48">
        <v>2</v>
      </c>
      <c r="M84" s="48"/>
      <c r="N84" s="49">
        <v>12</v>
      </c>
      <c r="O84" s="49" t="str">
        <f>IF(N84&lt;=249,"Yes","No")</f>
        <v>Yes</v>
      </c>
      <c r="X84" s="12" t="s">
        <v>64</v>
      </c>
      <c r="Y84" s="12" t="s">
        <v>64</v>
      </c>
    </row>
    <row r="85" spans="1:37" ht="18" hidden="1" customHeight="1" x14ac:dyDescent="0.2">
      <c r="A85" s="47" t="s">
        <v>256</v>
      </c>
      <c r="B85" s="48">
        <v>0.25</v>
      </c>
      <c r="C85" s="48">
        <v>0.5</v>
      </c>
      <c r="D85" s="48">
        <v>0.1</v>
      </c>
      <c r="E85" s="513">
        <v>0</v>
      </c>
      <c r="F85" s="48">
        <v>1</v>
      </c>
      <c r="G85" s="48">
        <v>1</v>
      </c>
      <c r="H85" s="48">
        <v>1</v>
      </c>
      <c r="I85" s="48">
        <v>0.01</v>
      </c>
      <c r="J85" s="48">
        <v>0.25</v>
      </c>
      <c r="K85" s="48">
        <v>0.1</v>
      </c>
      <c r="L85" s="48">
        <v>1</v>
      </c>
      <c r="M85" s="48">
        <v>0.01</v>
      </c>
      <c r="N85" s="49">
        <v>7</v>
      </c>
      <c r="O85" s="49" t="str">
        <f>IF(N85&lt;=249,"Yes","No")</f>
        <v>Yes</v>
      </c>
      <c r="AF85" s="12" t="s">
        <v>64</v>
      </c>
      <c r="AG85" s="12" t="s">
        <v>64</v>
      </c>
    </row>
    <row r="86" spans="1:37" ht="18" hidden="1" customHeight="1" x14ac:dyDescent="0.25">
      <c r="A86" t="s">
        <v>56</v>
      </c>
      <c r="B86" s="48">
        <v>1</v>
      </c>
      <c r="C86" s="48">
        <v>4</v>
      </c>
      <c r="D86" s="48">
        <v>5</v>
      </c>
      <c r="E86" s="513">
        <v>0</v>
      </c>
      <c r="F86" s="48">
        <v>8</v>
      </c>
      <c r="G86" s="48">
        <v>4</v>
      </c>
      <c r="H86" s="48">
        <v>2</v>
      </c>
      <c r="I86" s="48"/>
      <c r="J86" s="48"/>
      <c r="K86" s="48"/>
      <c r="L86" s="48"/>
      <c r="M86" s="48"/>
      <c r="O86" s="49"/>
      <c r="P86" s="12" t="s">
        <v>64</v>
      </c>
      <c r="Q86" s="12" t="s">
        <v>64</v>
      </c>
      <c r="AF86" s="12" t="s">
        <v>64</v>
      </c>
      <c r="AG86" s="12" t="s">
        <v>64</v>
      </c>
    </row>
    <row r="87" spans="1:37" ht="18" hidden="1" customHeight="1" x14ac:dyDescent="0.25">
      <c r="A87" t="s">
        <v>242</v>
      </c>
      <c r="B87" s="48">
        <v>1</v>
      </c>
      <c r="C87" s="48">
        <v>3</v>
      </c>
      <c r="D87" s="48"/>
      <c r="E87" s="513">
        <v>0</v>
      </c>
      <c r="F87" s="48">
        <v>3</v>
      </c>
      <c r="G87" s="48"/>
      <c r="H87" s="48">
        <v>0.1</v>
      </c>
      <c r="I87" s="48">
        <v>1</v>
      </c>
      <c r="J87" s="48"/>
      <c r="K87" s="48">
        <v>3</v>
      </c>
      <c r="L87" s="48">
        <v>3</v>
      </c>
      <c r="M87" s="48"/>
      <c r="O87" s="49"/>
      <c r="V87" s="12" t="s">
        <v>64</v>
      </c>
      <c r="W87" s="12" t="s">
        <v>64</v>
      </c>
      <c r="AB87" s="12" t="s">
        <v>64</v>
      </c>
      <c r="AC87" s="12" t="s">
        <v>64</v>
      </c>
      <c r="AD87" s="12" t="s">
        <v>64</v>
      </c>
      <c r="AE87" s="12" t="s">
        <v>64</v>
      </c>
    </row>
    <row r="88" spans="1:37" ht="18" hidden="1" customHeight="1" x14ac:dyDescent="0.2">
      <c r="A88" s="47" t="s">
        <v>211</v>
      </c>
      <c r="B88" s="48">
        <v>0.1</v>
      </c>
      <c r="C88" s="48">
        <v>1</v>
      </c>
      <c r="D88" s="48">
        <v>0.75</v>
      </c>
      <c r="E88" s="513">
        <v>0</v>
      </c>
      <c r="F88" s="48"/>
      <c r="G88" s="48"/>
      <c r="H88" s="48">
        <v>0.25</v>
      </c>
      <c r="I88" s="48"/>
      <c r="J88" s="48"/>
      <c r="K88" s="48"/>
      <c r="L88" s="48"/>
      <c r="M88" s="48"/>
      <c r="N88" s="49">
        <v>8</v>
      </c>
      <c r="O88" s="49" t="str">
        <f>IF(N88&lt;=249,"Yes","No")</f>
        <v>Yes</v>
      </c>
      <c r="X88" s="12" t="s">
        <v>64</v>
      </c>
      <c r="Y88" s="12" t="s">
        <v>64</v>
      </c>
    </row>
    <row r="89" spans="1:37" ht="18" customHeight="1" x14ac:dyDescent="0.25">
      <c r="A89" t="s">
        <v>151</v>
      </c>
      <c r="B89" s="48">
        <v>4</v>
      </c>
      <c r="C89" s="48">
        <v>0.6</v>
      </c>
      <c r="D89" s="48">
        <v>0.5</v>
      </c>
      <c r="E89" s="513">
        <v>5.0000000000000001E-3</v>
      </c>
      <c r="F89" s="48">
        <v>0.35</v>
      </c>
      <c r="G89" s="48">
        <v>0.35</v>
      </c>
      <c r="H89" s="48">
        <v>0.3</v>
      </c>
      <c r="I89" s="48">
        <v>0.25</v>
      </c>
      <c r="J89" s="48">
        <v>5</v>
      </c>
      <c r="K89" s="48">
        <v>1.2</v>
      </c>
      <c r="L89" s="48"/>
      <c r="M89" s="48">
        <v>0.75</v>
      </c>
      <c r="O89" s="49"/>
      <c r="P89" s="12" t="s">
        <v>64</v>
      </c>
      <c r="Q89" s="12" t="s">
        <v>64</v>
      </c>
      <c r="R89" s="12" t="s">
        <v>64</v>
      </c>
      <c r="S89" s="12" t="s">
        <v>64</v>
      </c>
      <c r="AB89" s="12" t="s">
        <v>64</v>
      </c>
      <c r="AC89" s="12" t="s">
        <v>64</v>
      </c>
      <c r="AD89" s="12" t="s">
        <v>64</v>
      </c>
      <c r="AE89" s="12" t="s">
        <v>64</v>
      </c>
      <c r="AF89" s="12" t="s">
        <v>64</v>
      </c>
      <c r="AG89" s="12" t="s">
        <v>64</v>
      </c>
    </row>
    <row r="90" spans="1:37" ht="18" hidden="1" customHeight="1" x14ac:dyDescent="0.25">
      <c r="A90" t="s">
        <v>152</v>
      </c>
      <c r="B90" s="48">
        <v>0.5</v>
      </c>
      <c r="C90" s="48">
        <v>1</v>
      </c>
      <c r="D90" s="48"/>
      <c r="E90" s="513">
        <v>0</v>
      </c>
      <c r="F90" s="48">
        <v>1</v>
      </c>
      <c r="G90" s="48"/>
      <c r="H90" s="48">
        <v>1</v>
      </c>
      <c r="I90" s="48"/>
      <c r="J90" s="48"/>
      <c r="K90" s="48">
        <v>1</v>
      </c>
      <c r="L90" s="48"/>
      <c r="M90" s="48"/>
      <c r="N90" s="50" t="s">
        <v>58</v>
      </c>
      <c r="O90" s="49" t="str">
        <f>IF(N90&lt;=249,"Yes","No")</f>
        <v>No</v>
      </c>
      <c r="P90" s="12" t="s">
        <v>64</v>
      </c>
      <c r="Q90" s="12" t="s">
        <v>64</v>
      </c>
      <c r="R90" s="12" t="s">
        <v>64</v>
      </c>
      <c r="S90" s="12" t="s">
        <v>64</v>
      </c>
      <c r="V90" s="12" t="s">
        <v>64</v>
      </c>
      <c r="W90" s="12" t="s">
        <v>64</v>
      </c>
      <c r="AB90" s="12" t="s">
        <v>64</v>
      </c>
      <c r="AC90" s="12" t="s">
        <v>64</v>
      </c>
      <c r="AD90" s="12" t="s">
        <v>64</v>
      </c>
      <c r="AE90" s="12" t="s">
        <v>64</v>
      </c>
      <c r="AF90" s="12" t="s">
        <v>64</v>
      </c>
      <c r="AG90" s="12" t="s">
        <v>64</v>
      </c>
    </row>
    <row r="91" spans="1:37" ht="18" hidden="1" customHeight="1" x14ac:dyDescent="0.25">
      <c r="A91" t="s">
        <v>257</v>
      </c>
      <c r="B91" s="48">
        <v>2</v>
      </c>
      <c r="C91" s="48">
        <v>3.5</v>
      </c>
      <c r="D91" s="48"/>
      <c r="E91" s="513">
        <v>0</v>
      </c>
      <c r="F91" s="48">
        <v>7.5</v>
      </c>
      <c r="G91" s="48"/>
      <c r="H91" s="48"/>
      <c r="I91" s="48">
        <v>1</v>
      </c>
      <c r="J91" s="48">
        <v>7.5</v>
      </c>
      <c r="K91" s="48">
        <v>7.5</v>
      </c>
      <c r="L91" s="48"/>
      <c r="M91" s="48"/>
      <c r="N91" s="12">
        <v>1320</v>
      </c>
      <c r="O91" s="49" t="str">
        <f>IF(N91&lt;=249,"Yes","No")</f>
        <v>No</v>
      </c>
      <c r="R91" s="12" t="s">
        <v>64</v>
      </c>
      <c r="S91" s="12" t="s">
        <v>64</v>
      </c>
      <c r="AF91" s="12" t="s">
        <v>64</v>
      </c>
      <c r="AG91" s="12" t="s">
        <v>64</v>
      </c>
      <c r="AI91" s="12" t="s">
        <v>64</v>
      </c>
    </row>
    <row r="94" spans="1:37" ht="18" customHeight="1" x14ac:dyDescent="0.2">
      <c r="E94" s="12">
        <f>E3/100</f>
        <v>0</v>
      </c>
    </row>
    <row r="95" spans="1:37" ht="18" customHeight="1" x14ac:dyDescent="0.2">
      <c r="E95" s="12">
        <f t="shared" ref="E95:E158" si="2">E4/100</f>
        <v>0</v>
      </c>
    </row>
    <row r="96" spans="1:37" ht="18" customHeight="1" x14ac:dyDescent="0.2">
      <c r="E96" s="12">
        <f t="shared" si="2"/>
        <v>0</v>
      </c>
    </row>
    <row r="97" spans="5:5" ht="18" customHeight="1" x14ac:dyDescent="0.2">
      <c r="E97" s="12">
        <f t="shared" si="2"/>
        <v>1.0000000000000001E-5</v>
      </c>
    </row>
    <row r="98" spans="5:5" ht="18" customHeight="1" x14ac:dyDescent="0.2">
      <c r="E98" s="12">
        <f t="shared" si="2"/>
        <v>0</v>
      </c>
    </row>
    <row r="99" spans="5:5" ht="18" customHeight="1" x14ac:dyDescent="0.2">
      <c r="E99" s="12">
        <f t="shared" si="2"/>
        <v>0</v>
      </c>
    </row>
    <row r="100" spans="5:5" ht="18" customHeight="1" x14ac:dyDescent="0.2">
      <c r="E100" s="12">
        <f t="shared" si="2"/>
        <v>5.0000000000000002E-5</v>
      </c>
    </row>
    <row r="101" spans="5:5" ht="18" customHeight="1" x14ac:dyDescent="0.2">
      <c r="E101" s="12">
        <f t="shared" si="2"/>
        <v>0</v>
      </c>
    </row>
    <row r="102" spans="5:5" ht="18" customHeight="1" x14ac:dyDescent="0.2">
      <c r="E102" s="12">
        <f t="shared" si="2"/>
        <v>5.0000000000000002E-5</v>
      </c>
    </row>
    <row r="103" spans="5:5" ht="18" customHeight="1" x14ac:dyDescent="0.2">
      <c r="E103" s="12">
        <f t="shared" si="2"/>
        <v>0</v>
      </c>
    </row>
    <row r="104" spans="5:5" ht="18" customHeight="1" x14ac:dyDescent="0.2">
      <c r="E104" s="12">
        <f t="shared" si="2"/>
        <v>0</v>
      </c>
    </row>
    <row r="105" spans="5:5" ht="18" customHeight="1" x14ac:dyDescent="0.2">
      <c r="E105" s="12">
        <f t="shared" si="2"/>
        <v>0</v>
      </c>
    </row>
    <row r="106" spans="5:5" ht="18" customHeight="1" x14ac:dyDescent="0.2">
      <c r="E106" s="12">
        <f t="shared" si="2"/>
        <v>0</v>
      </c>
    </row>
    <row r="107" spans="5:5" ht="18" customHeight="1" x14ac:dyDescent="0.2">
      <c r="E107" s="12">
        <f t="shared" si="2"/>
        <v>2.0000000000000001E-4</v>
      </c>
    </row>
    <row r="108" spans="5:5" ht="18" customHeight="1" x14ac:dyDescent="0.2">
      <c r="E108" s="12">
        <f t="shared" si="2"/>
        <v>1E-4</v>
      </c>
    </row>
    <row r="109" spans="5:5" ht="18" customHeight="1" x14ac:dyDescent="0.2">
      <c r="E109" s="12">
        <f t="shared" si="2"/>
        <v>0</v>
      </c>
    </row>
    <row r="110" spans="5:5" ht="18" customHeight="1" x14ac:dyDescent="0.2">
      <c r="E110" s="12">
        <f t="shared" si="2"/>
        <v>0</v>
      </c>
    </row>
    <row r="111" spans="5:5" ht="18" customHeight="1" x14ac:dyDescent="0.2">
      <c r="E111" s="12">
        <f t="shared" si="2"/>
        <v>0</v>
      </c>
    </row>
    <row r="112" spans="5:5" ht="18" customHeight="1" x14ac:dyDescent="0.2">
      <c r="E112" s="12">
        <f t="shared" si="2"/>
        <v>0</v>
      </c>
    </row>
    <row r="113" spans="5:5" ht="18" customHeight="1" x14ac:dyDescent="0.2">
      <c r="E113" s="12">
        <f t="shared" si="2"/>
        <v>5.0000000000000001E-4</v>
      </c>
    </row>
    <row r="114" spans="5:5" ht="18" customHeight="1" x14ac:dyDescent="0.2">
      <c r="E114" s="12">
        <f t="shared" si="2"/>
        <v>0</v>
      </c>
    </row>
    <row r="115" spans="5:5" ht="18" customHeight="1" x14ac:dyDescent="0.2">
      <c r="E115" s="12">
        <f t="shared" si="2"/>
        <v>5.0000000000000001E-4</v>
      </c>
    </row>
    <row r="116" spans="5:5" ht="18" customHeight="1" x14ac:dyDescent="0.2">
      <c r="E116" s="12">
        <f t="shared" si="2"/>
        <v>0</v>
      </c>
    </row>
    <row r="117" spans="5:5" ht="18" customHeight="1" x14ac:dyDescent="0.2">
      <c r="E117" s="12">
        <f t="shared" si="2"/>
        <v>0</v>
      </c>
    </row>
    <row r="118" spans="5:5" ht="18" customHeight="1" x14ac:dyDescent="0.2">
      <c r="E118" s="12">
        <f t="shared" si="2"/>
        <v>0</v>
      </c>
    </row>
    <row r="119" spans="5:5" ht="18" customHeight="1" x14ac:dyDescent="0.2">
      <c r="E119" s="12">
        <f t="shared" si="2"/>
        <v>0</v>
      </c>
    </row>
    <row r="120" spans="5:5" ht="18" customHeight="1" x14ac:dyDescent="0.2">
      <c r="E120" s="12">
        <f t="shared" si="2"/>
        <v>2.0000000000000001E-4</v>
      </c>
    </row>
    <row r="121" spans="5:5" ht="18" customHeight="1" x14ac:dyDescent="0.2">
      <c r="E121" s="12">
        <f t="shared" si="2"/>
        <v>0</v>
      </c>
    </row>
    <row r="122" spans="5:5" ht="18" customHeight="1" x14ac:dyDescent="0.2">
      <c r="E122" s="12">
        <f t="shared" si="2"/>
        <v>0</v>
      </c>
    </row>
    <row r="123" spans="5:5" ht="18" customHeight="1" x14ac:dyDescent="0.2">
      <c r="E123" s="12">
        <f t="shared" si="2"/>
        <v>0</v>
      </c>
    </row>
    <row r="124" spans="5:5" ht="18" customHeight="1" x14ac:dyDescent="0.2">
      <c r="E124" s="12">
        <f t="shared" si="2"/>
        <v>0</v>
      </c>
    </row>
    <row r="125" spans="5:5" ht="18" customHeight="1" x14ac:dyDescent="0.2">
      <c r="E125" s="12">
        <f t="shared" si="2"/>
        <v>5.0000000000000002E-5</v>
      </c>
    </row>
    <row r="126" spans="5:5" ht="18" customHeight="1" x14ac:dyDescent="0.2">
      <c r="E126" s="12">
        <f t="shared" si="2"/>
        <v>0</v>
      </c>
    </row>
    <row r="127" spans="5:5" ht="18" customHeight="1" x14ac:dyDescent="0.2">
      <c r="E127" s="12">
        <f t="shared" si="2"/>
        <v>0</v>
      </c>
    </row>
    <row r="128" spans="5:5" ht="18" customHeight="1" x14ac:dyDescent="0.2">
      <c r="E128" s="12">
        <f t="shared" si="2"/>
        <v>0</v>
      </c>
    </row>
    <row r="129" spans="5:5" ht="18" customHeight="1" x14ac:dyDescent="0.2">
      <c r="E129" s="12">
        <f t="shared" si="2"/>
        <v>0</v>
      </c>
    </row>
    <row r="130" spans="5:5" ht="18" customHeight="1" x14ac:dyDescent="0.2">
      <c r="E130" s="12">
        <f t="shared" si="2"/>
        <v>0</v>
      </c>
    </row>
    <row r="131" spans="5:5" ht="18" customHeight="1" x14ac:dyDescent="0.2">
      <c r="E131" s="12">
        <f t="shared" si="2"/>
        <v>0</v>
      </c>
    </row>
    <row r="132" spans="5:5" ht="18" customHeight="1" x14ac:dyDescent="0.2">
      <c r="E132" s="12">
        <f t="shared" si="2"/>
        <v>0</v>
      </c>
    </row>
    <row r="133" spans="5:5" ht="18" customHeight="1" x14ac:dyDescent="0.2">
      <c r="E133" s="12">
        <f t="shared" si="2"/>
        <v>0</v>
      </c>
    </row>
    <row r="134" spans="5:5" ht="18" customHeight="1" x14ac:dyDescent="0.2">
      <c r="E134" s="12">
        <f t="shared" si="2"/>
        <v>5.0000000000000002E-5</v>
      </c>
    </row>
    <row r="135" spans="5:5" ht="18" customHeight="1" x14ac:dyDescent="0.2">
      <c r="E135" s="12">
        <f t="shared" si="2"/>
        <v>0</v>
      </c>
    </row>
    <row r="136" spans="5:5" ht="18" customHeight="1" x14ac:dyDescent="0.2">
      <c r="E136" s="12">
        <f t="shared" si="2"/>
        <v>0</v>
      </c>
    </row>
    <row r="137" spans="5:5" ht="18" customHeight="1" x14ac:dyDescent="0.2">
      <c r="E137" s="12">
        <f t="shared" si="2"/>
        <v>0</v>
      </c>
    </row>
    <row r="138" spans="5:5" ht="18" customHeight="1" x14ac:dyDescent="0.2">
      <c r="E138" s="12">
        <f t="shared" si="2"/>
        <v>5.0000000000000001E-4</v>
      </c>
    </row>
    <row r="139" spans="5:5" ht="18" customHeight="1" x14ac:dyDescent="0.2">
      <c r="E139" s="12">
        <f t="shared" si="2"/>
        <v>5.0000000000000001E-4</v>
      </c>
    </row>
    <row r="140" spans="5:5" ht="18" customHeight="1" x14ac:dyDescent="0.2">
      <c r="E140" s="12">
        <f t="shared" si="2"/>
        <v>0</v>
      </c>
    </row>
    <row r="141" spans="5:5" ht="18" customHeight="1" x14ac:dyDescent="0.2">
      <c r="E141" s="12">
        <f t="shared" si="2"/>
        <v>0</v>
      </c>
    </row>
    <row r="142" spans="5:5" ht="18" customHeight="1" x14ac:dyDescent="0.2">
      <c r="E142" s="12">
        <f t="shared" si="2"/>
        <v>0</v>
      </c>
    </row>
    <row r="143" spans="5:5" ht="18" customHeight="1" x14ac:dyDescent="0.2">
      <c r="E143" s="12">
        <f t="shared" si="2"/>
        <v>0</v>
      </c>
    </row>
    <row r="144" spans="5:5" ht="18" customHeight="1" x14ac:dyDescent="0.2">
      <c r="E144" s="12">
        <f t="shared" si="2"/>
        <v>0</v>
      </c>
    </row>
    <row r="145" spans="5:5" ht="18" customHeight="1" x14ac:dyDescent="0.2">
      <c r="E145" s="12">
        <f t="shared" si="2"/>
        <v>0</v>
      </c>
    </row>
    <row r="146" spans="5:5" ht="18" customHeight="1" x14ac:dyDescent="0.2">
      <c r="E146" s="12">
        <f t="shared" si="2"/>
        <v>0</v>
      </c>
    </row>
    <row r="147" spans="5:5" ht="18" customHeight="1" x14ac:dyDescent="0.2">
      <c r="E147" s="12">
        <f t="shared" si="2"/>
        <v>0</v>
      </c>
    </row>
    <row r="148" spans="5:5" ht="18" customHeight="1" x14ac:dyDescent="0.2">
      <c r="E148" s="12">
        <f t="shared" si="2"/>
        <v>0</v>
      </c>
    </row>
    <row r="149" spans="5:5" ht="18" customHeight="1" x14ac:dyDescent="0.2">
      <c r="E149" s="12">
        <f t="shared" si="2"/>
        <v>0</v>
      </c>
    </row>
    <row r="150" spans="5:5" ht="18" customHeight="1" x14ac:dyDescent="0.2">
      <c r="E150" s="12">
        <f t="shared" si="2"/>
        <v>5.0000000000000001E-4</v>
      </c>
    </row>
    <row r="151" spans="5:5" ht="18" customHeight="1" x14ac:dyDescent="0.2">
      <c r="E151" s="12">
        <f t="shared" si="2"/>
        <v>0</v>
      </c>
    </row>
    <row r="152" spans="5:5" ht="18" customHeight="1" x14ac:dyDescent="0.2">
      <c r="E152" s="12">
        <f t="shared" si="2"/>
        <v>0</v>
      </c>
    </row>
    <row r="153" spans="5:5" ht="18" customHeight="1" x14ac:dyDescent="0.2">
      <c r="E153" s="12">
        <f t="shared" si="2"/>
        <v>0</v>
      </c>
    </row>
    <row r="154" spans="5:5" ht="18" customHeight="1" x14ac:dyDescent="0.2">
      <c r="E154" s="12">
        <f t="shared" si="2"/>
        <v>2.9999999999999997E-4</v>
      </c>
    </row>
    <row r="155" spans="5:5" ht="18" customHeight="1" x14ac:dyDescent="0.2">
      <c r="E155" s="12">
        <f t="shared" si="2"/>
        <v>0</v>
      </c>
    </row>
    <row r="156" spans="5:5" ht="18" customHeight="1" x14ac:dyDescent="0.2">
      <c r="E156" s="12">
        <f t="shared" si="2"/>
        <v>2.5000000000000001E-4</v>
      </c>
    </row>
    <row r="157" spans="5:5" ht="18" customHeight="1" x14ac:dyDescent="0.2">
      <c r="E157" s="12">
        <f t="shared" si="2"/>
        <v>5.0000000000000004E-6</v>
      </c>
    </row>
    <row r="158" spans="5:5" ht="18" customHeight="1" x14ac:dyDescent="0.2">
      <c r="E158" s="12">
        <f t="shared" si="2"/>
        <v>0</v>
      </c>
    </row>
    <row r="159" spans="5:5" ht="18" customHeight="1" x14ac:dyDescent="0.2">
      <c r="E159" s="12">
        <f t="shared" ref="E159:E182" si="3">E68/100</f>
        <v>0</v>
      </c>
    </row>
    <row r="160" spans="5:5" ht="18" customHeight="1" x14ac:dyDescent="0.2">
      <c r="E160" s="12">
        <f t="shared" si="3"/>
        <v>1.4999999999999999E-4</v>
      </c>
    </row>
    <row r="161" spans="5:5" ht="18" customHeight="1" x14ac:dyDescent="0.2">
      <c r="E161" s="12">
        <f t="shared" si="3"/>
        <v>0</v>
      </c>
    </row>
    <row r="162" spans="5:5" ht="18" customHeight="1" x14ac:dyDescent="0.2">
      <c r="E162" s="12">
        <f t="shared" si="3"/>
        <v>1E-4</v>
      </c>
    </row>
    <row r="163" spans="5:5" ht="18" customHeight="1" x14ac:dyDescent="0.2">
      <c r="E163" s="12">
        <f t="shared" si="3"/>
        <v>0</v>
      </c>
    </row>
    <row r="164" spans="5:5" ht="18" customHeight="1" x14ac:dyDescent="0.2">
      <c r="E164" s="12">
        <f t="shared" si="3"/>
        <v>0</v>
      </c>
    </row>
    <row r="165" spans="5:5" ht="18" customHeight="1" x14ac:dyDescent="0.2">
      <c r="E165" s="12">
        <f t="shared" si="3"/>
        <v>0</v>
      </c>
    </row>
    <row r="166" spans="5:5" ht="18" customHeight="1" x14ac:dyDescent="0.2">
      <c r="E166" s="12">
        <f t="shared" si="3"/>
        <v>0</v>
      </c>
    </row>
    <row r="167" spans="5:5" ht="18" customHeight="1" x14ac:dyDescent="0.2">
      <c r="E167" s="12">
        <f t="shared" si="3"/>
        <v>5.0000000000000001E-4</v>
      </c>
    </row>
    <row r="168" spans="5:5" ht="18" customHeight="1" x14ac:dyDescent="0.2">
      <c r="E168" s="12">
        <f t="shared" si="3"/>
        <v>0</v>
      </c>
    </row>
    <row r="169" spans="5:5" ht="18" customHeight="1" x14ac:dyDescent="0.2">
      <c r="E169" s="12">
        <f t="shared" si="3"/>
        <v>0</v>
      </c>
    </row>
    <row r="170" spans="5:5" ht="18" customHeight="1" x14ac:dyDescent="0.2">
      <c r="E170" s="12">
        <f t="shared" si="3"/>
        <v>1E-4</v>
      </c>
    </row>
    <row r="171" spans="5:5" ht="18" customHeight="1" x14ac:dyDescent="0.2">
      <c r="E171" s="12">
        <f t="shared" si="3"/>
        <v>0</v>
      </c>
    </row>
    <row r="172" spans="5:5" ht="18" customHeight="1" x14ac:dyDescent="0.2">
      <c r="E172" s="12">
        <f t="shared" si="3"/>
        <v>0</v>
      </c>
    </row>
    <row r="173" spans="5:5" ht="18" customHeight="1" x14ac:dyDescent="0.2">
      <c r="E173" s="12">
        <f t="shared" si="3"/>
        <v>0</v>
      </c>
    </row>
    <row r="174" spans="5:5" ht="18" customHeight="1" x14ac:dyDescent="0.2">
      <c r="E174" s="12">
        <f t="shared" si="3"/>
        <v>0</v>
      </c>
    </row>
    <row r="175" spans="5:5" ht="18" customHeight="1" x14ac:dyDescent="0.2">
      <c r="E175" s="12">
        <f t="shared" si="3"/>
        <v>0</v>
      </c>
    </row>
    <row r="176" spans="5:5" ht="18" customHeight="1" x14ac:dyDescent="0.2">
      <c r="E176" s="12">
        <f t="shared" si="3"/>
        <v>0</v>
      </c>
    </row>
    <row r="177" spans="5:5" ht="18" customHeight="1" x14ac:dyDescent="0.2">
      <c r="E177" s="12">
        <f t="shared" si="3"/>
        <v>0</v>
      </c>
    </row>
    <row r="178" spans="5:5" ht="18" customHeight="1" x14ac:dyDescent="0.2">
      <c r="E178" s="12">
        <f t="shared" si="3"/>
        <v>0</v>
      </c>
    </row>
    <row r="179" spans="5:5" ht="18" customHeight="1" x14ac:dyDescent="0.2">
      <c r="E179" s="12">
        <f t="shared" si="3"/>
        <v>0</v>
      </c>
    </row>
    <row r="180" spans="5:5" ht="18" customHeight="1" x14ac:dyDescent="0.2">
      <c r="E180" s="12">
        <f t="shared" si="3"/>
        <v>5.0000000000000002E-5</v>
      </c>
    </row>
    <row r="181" spans="5:5" ht="18" customHeight="1" x14ac:dyDescent="0.2">
      <c r="E181" s="12">
        <f t="shared" si="3"/>
        <v>0</v>
      </c>
    </row>
    <row r="182" spans="5:5" ht="18" customHeight="1" x14ac:dyDescent="0.2">
      <c r="E182" s="12">
        <f t="shared" si="3"/>
        <v>0</v>
      </c>
    </row>
  </sheetData>
  <autoFilter ref="A2:AK91" xr:uid="{00000000-0009-0000-0000-000001000000}">
    <filterColumn colId="4">
      <filters>
        <filter val="0.00050"/>
        <filter val="0.00100"/>
        <filter val="0.00500"/>
        <filter val="0.01000"/>
        <filter val="0.01500"/>
        <filter val="0.02000"/>
        <filter val="0.02500"/>
        <filter val="0.03000"/>
        <filter val="0.05000"/>
      </filters>
    </filterColumn>
    <sortState xmlns:xlrd2="http://schemas.microsoft.com/office/spreadsheetml/2017/richdata2" ref="A3:AK145">
      <sortCondition ref="A2:A85"/>
    </sortState>
  </autoFilter>
  <sortState xmlns:xlrd2="http://schemas.microsoft.com/office/spreadsheetml/2017/richdata2" ref="A2:N142">
    <sortCondition ref="A1"/>
  </sortState>
  <mergeCells count="1">
    <mergeCell ref="A1:N1"/>
  </mergeCells>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E22"/>
  <sheetViews>
    <sheetView zoomScale="85" zoomScaleNormal="85" workbookViewId="0">
      <selection activeCell="B18" sqref="B18"/>
    </sheetView>
  </sheetViews>
  <sheetFormatPr defaultRowHeight="15" x14ac:dyDescent="0.25"/>
  <cols>
    <col min="1" max="1" width="44.140625" customWidth="1"/>
    <col min="2" max="2" width="14.140625" customWidth="1"/>
    <col min="3" max="3" width="41.140625" customWidth="1"/>
  </cols>
  <sheetData>
    <row r="1" spans="1:5" ht="23.25" x14ac:dyDescent="0.35">
      <c r="A1" s="11" t="s">
        <v>0</v>
      </c>
      <c r="B1" s="11" t="s">
        <v>83</v>
      </c>
      <c r="C1" s="11" t="s">
        <v>410</v>
      </c>
    </row>
    <row r="2" spans="1:5" x14ac:dyDescent="0.25">
      <c r="A2" t="s">
        <v>75</v>
      </c>
      <c r="B2" s="7">
        <v>14379</v>
      </c>
      <c r="C2" t="s">
        <v>84</v>
      </c>
    </row>
    <row r="3" spans="1:5" x14ac:dyDescent="0.25">
      <c r="A3" t="s">
        <v>77</v>
      </c>
      <c r="B3" s="7">
        <f>14328/2</f>
        <v>7164</v>
      </c>
      <c r="C3" t="s">
        <v>102</v>
      </c>
    </row>
    <row r="4" spans="1:5" x14ac:dyDescent="0.25">
      <c r="A4" t="s">
        <v>76</v>
      </c>
      <c r="B4" s="7">
        <v>148.94999999999999</v>
      </c>
      <c r="C4" t="s">
        <v>101</v>
      </c>
    </row>
    <row r="5" spans="1:5" x14ac:dyDescent="0.25">
      <c r="A5" t="s">
        <v>68</v>
      </c>
      <c r="B5" s="7">
        <v>0.27</v>
      </c>
      <c r="C5" t="s">
        <v>86</v>
      </c>
      <c r="E5" t="s">
        <v>411</v>
      </c>
    </row>
    <row r="6" spans="1:5" x14ac:dyDescent="0.25">
      <c r="A6" t="s">
        <v>69</v>
      </c>
      <c r="B6" s="7">
        <v>0.12</v>
      </c>
      <c r="C6" t="s">
        <v>87</v>
      </c>
      <c r="E6" t="s">
        <v>411</v>
      </c>
    </row>
    <row r="7" spans="1:5" x14ac:dyDescent="0.25">
      <c r="A7" t="s">
        <v>70</v>
      </c>
      <c r="B7" s="7">
        <v>88.95</v>
      </c>
      <c r="C7" t="s">
        <v>412</v>
      </c>
      <c r="D7" t="s">
        <v>104</v>
      </c>
      <c r="E7" t="s">
        <v>105</v>
      </c>
    </row>
    <row r="8" spans="1:5" x14ac:dyDescent="0.25">
      <c r="A8" t="s">
        <v>81</v>
      </c>
      <c r="B8" s="7">
        <v>85.57</v>
      </c>
      <c r="C8" t="s">
        <v>101</v>
      </c>
    </row>
    <row r="9" spans="1:5" x14ac:dyDescent="0.25">
      <c r="A9" t="s">
        <v>82</v>
      </c>
      <c r="B9" s="7">
        <f>100.33</f>
        <v>100.33</v>
      </c>
      <c r="C9" t="s">
        <v>101</v>
      </c>
    </row>
    <row r="10" spans="1:5" x14ac:dyDescent="0.25">
      <c r="A10" t="s">
        <v>72</v>
      </c>
      <c r="B10" s="7">
        <v>246.39080311838504</v>
      </c>
      <c r="C10" t="s">
        <v>103</v>
      </c>
    </row>
    <row r="11" spans="1:5" x14ac:dyDescent="0.25">
      <c r="A11" t="s">
        <v>73</v>
      </c>
      <c r="B11" s="7">
        <v>100</v>
      </c>
      <c r="C11" t="s">
        <v>117</v>
      </c>
    </row>
    <row r="12" spans="1:5" x14ac:dyDescent="0.25">
      <c r="A12" t="s">
        <v>78</v>
      </c>
      <c r="B12" s="7">
        <v>100</v>
      </c>
      <c r="C12" t="s">
        <v>117</v>
      </c>
    </row>
    <row r="13" spans="1:5" x14ac:dyDescent="0.25">
      <c r="A13" t="s">
        <v>67</v>
      </c>
      <c r="B13" s="7">
        <v>100</v>
      </c>
      <c r="C13" t="s">
        <v>117</v>
      </c>
    </row>
    <row r="14" spans="1:5" x14ac:dyDescent="0.25">
      <c r="A14" t="s">
        <v>71</v>
      </c>
      <c r="B14" s="7">
        <v>14.8</v>
      </c>
      <c r="C14" t="s">
        <v>101</v>
      </c>
    </row>
    <row r="15" spans="1:5" x14ac:dyDescent="0.25">
      <c r="A15" t="s">
        <v>74</v>
      </c>
      <c r="B15" s="7">
        <v>14.8</v>
      </c>
      <c r="C15" t="s">
        <v>101</v>
      </c>
    </row>
    <row r="16" spans="1:5" x14ac:dyDescent="0.25">
      <c r="A16" t="s">
        <v>79</v>
      </c>
      <c r="B16" s="7">
        <v>14.8</v>
      </c>
      <c r="C16" t="s">
        <v>101</v>
      </c>
    </row>
    <row r="17" spans="1:5" x14ac:dyDescent="0.25">
      <c r="A17" t="s">
        <v>80</v>
      </c>
      <c r="B17" s="7">
        <v>14.8</v>
      </c>
      <c r="C17" t="s">
        <v>101</v>
      </c>
    </row>
    <row r="22" spans="1:5" x14ac:dyDescent="0.25">
      <c r="E22" t="s">
        <v>118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B1:V40"/>
  <sheetViews>
    <sheetView showGridLines="0" showRowColHeaders="0" tabSelected="1" zoomScale="85" zoomScaleNormal="85" workbookViewId="0">
      <selection activeCell="D1" sqref="D1:I1"/>
    </sheetView>
  </sheetViews>
  <sheetFormatPr defaultRowHeight="15" x14ac:dyDescent="0.25"/>
  <cols>
    <col min="2" max="2" width="42.28515625" customWidth="1"/>
    <col min="3" max="10" width="20.7109375" customWidth="1"/>
    <col min="11" max="11" width="14.5703125" customWidth="1"/>
    <col min="12" max="12" width="17.7109375" customWidth="1"/>
    <col min="13" max="13" width="11.85546875" customWidth="1"/>
    <col min="14" max="14" width="22.5703125" customWidth="1"/>
    <col min="17" max="17" width="12.7109375" customWidth="1"/>
  </cols>
  <sheetData>
    <row r="1" spans="2:22" ht="48" customHeight="1" x14ac:dyDescent="0.35">
      <c r="B1" s="11" t="s">
        <v>135</v>
      </c>
      <c r="D1" s="531" t="s">
        <v>425</v>
      </c>
      <c r="E1" s="531"/>
      <c r="F1" s="531"/>
      <c r="G1" s="531"/>
      <c r="H1" s="531"/>
      <c r="I1" s="531"/>
    </row>
    <row r="2" spans="2:22" x14ac:dyDescent="0.25">
      <c r="E2" s="9" t="s">
        <v>387</v>
      </c>
    </row>
    <row r="3" spans="2:22" ht="19.5" customHeight="1" x14ac:dyDescent="0.25">
      <c r="B3" s="128" t="s">
        <v>422</v>
      </c>
      <c r="C3" s="498"/>
      <c r="E3" t="s">
        <v>388</v>
      </c>
      <c r="S3" s="93"/>
      <c r="T3" s="93"/>
      <c r="U3" s="93"/>
    </row>
    <row r="4" spans="2:22" ht="15.75" x14ac:dyDescent="0.25">
      <c r="B4" s="128" t="s">
        <v>395</v>
      </c>
      <c r="C4" s="432"/>
      <c r="D4" s="113"/>
      <c r="E4" t="s">
        <v>385</v>
      </c>
      <c r="F4" s="114"/>
      <c r="G4" s="114"/>
      <c r="H4" s="114"/>
      <c r="I4" s="91"/>
      <c r="J4" s="91"/>
      <c r="S4" s="93"/>
      <c r="T4" s="93"/>
      <c r="U4" s="93"/>
    </row>
    <row r="5" spans="2:22" ht="15" customHeight="1" x14ac:dyDescent="0.25">
      <c r="B5" s="128" t="s">
        <v>394</v>
      </c>
      <c r="C5" s="433"/>
      <c r="D5" s="63"/>
      <c r="E5" t="s">
        <v>386</v>
      </c>
      <c r="F5" s="63"/>
      <c r="G5" s="63"/>
      <c r="H5" s="63"/>
      <c r="I5" s="63"/>
      <c r="J5" s="63"/>
      <c r="V5" s="93"/>
    </row>
    <row r="6" spans="2:22" ht="13.5" customHeight="1" x14ac:dyDescent="0.25">
      <c r="B6" s="128" t="s">
        <v>123</v>
      </c>
      <c r="C6" s="104" t="str">
        <f>IF(C5&lt;35,"1","2")</f>
        <v>1</v>
      </c>
      <c r="D6" s="64"/>
      <c r="E6" t="s">
        <v>426</v>
      </c>
      <c r="F6" s="64"/>
      <c r="G6" s="64"/>
      <c r="H6" s="64"/>
      <c r="I6" s="64"/>
      <c r="J6" s="64"/>
      <c r="V6" s="93"/>
    </row>
    <row r="7" spans="2:22" ht="24" customHeight="1" thickBot="1" x14ac:dyDescent="0.3">
      <c r="D7" s="64"/>
      <c r="E7" s="64"/>
      <c r="F7" s="64"/>
      <c r="G7" s="64"/>
      <c r="H7" s="64"/>
      <c r="I7" s="64"/>
      <c r="J7" s="64"/>
      <c r="K7" s="492" t="s">
        <v>408</v>
      </c>
      <c r="L7" s="493">
        <v>1</v>
      </c>
    </row>
    <row r="8" spans="2:22" ht="16.5" thickBot="1" x14ac:dyDescent="0.3">
      <c r="C8" s="494" t="s">
        <v>131</v>
      </c>
      <c r="D8" s="527" t="s">
        <v>366</v>
      </c>
      <c r="E8" s="528"/>
      <c r="F8" s="528"/>
      <c r="G8" s="528"/>
      <c r="H8" s="529"/>
      <c r="I8" s="527" t="s">
        <v>360</v>
      </c>
      <c r="J8" s="529"/>
      <c r="K8" s="527" t="s">
        <v>406</v>
      </c>
      <c r="L8" s="530"/>
    </row>
    <row r="9" spans="2:22" s="93" customFormat="1" ht="24" customHeight="1" x14ac:dyDescent="0.25">
      <c r="B9" s="106" t="s">
        <v>122</v>
      </c>
      <c r="C9" s="428"/>
      <c r="D9" s="428"/>
      <c r="E9" s="428"/>
      <c r="F9" s="428"/>
      <c r="G9" s="428"/>
      <c r="H9" s="428"/>
      <c r="I9" s="428"/>
      <c r="J9" s="428"/>
      <c r="K9" s="465"/>
      <c r="L9" s="429"/>
      <c r="P9"/>
      <c r="Q9"/>
      <c r="R9"/>
      <c r="S9"/>
      <c r="T9"/>
    </row>
    <row r="10" spans="2:22" s="93" customFormat="1" ht="27.75" customHeight="1" x14ac:dyDescent="0.25">
      <c r="B10" s="94" t="s">
        <v>367</v>
      </c>
      <c r="C10" s="472"/>
      <c r="D10" s="430"/>
      <c r="E10" s="430"/>
      <c r="F10" s="430"/>
      <c r="G10" s="430"/>
      <c r="H10" s="430"/>
      <c r="I10" s="430"/>
      <c r="J10" s="430"/>
      <c r="K10" s="466"/>
      <c r="L10" s="431"/>
      <c r="Q10"/>
      <c r="R10"/>
      <c r="S10"/>
      <c r="T10"/>
    </row>
    <row r="11" spans="2:22" s="93" customFormat="1" ht="28.5" customHeight="1" x14ac:dyDescent="0.25">
      <c r="B11" s="92" t="s">
        <v>124</v>
      </c>
      <c r="C11" s="430"/>
      <c r="D11" s="430"/>
      <c r="E11" s="430"/>
      <c r="F11" s="430"/>
      <c r="G11" s="430"/>
      <c r="H11" s="430"/>
      <c r="I11" s="489"/>
      <c r="J11" s="489"/>
      <c r="K11" s="466"/>
      <c r="L11" s="431"/>
      <c r="Q11"/>
      <c r="R11"/>
      <c r="S11"/>
      <c r="T11"/>
    </row>
    <row r="12" spans="2:22" ht="17.25" hidden="1" x14ac:dyDescent="0.25">
      <c r="B12" s="110" t="s">
        <v>409</v>
      </c>
      <c r="C12" s="43">
        <v>1</v>
      </c>
      <c r="D12" s="96">
        <f>SUMIFS('Pricing Table'!$E:$E,'Pricing Table'!$A:$A,'SVT Calculator'!D$9,'Pricing Table'!$B:$B,'SVT Calculator'!$C$6,'Pricing Table'!$D:$D,'SVT Calculator'!D$11,'Pricing Table'!$C:$C,'SVT Calculator'!D$10)</f>
        <v>0</v>
      </c>
      <c r="E12" s="96">
        <f>SUMIFS('Pricing Table'!$E:$E,'Pricing Table'!$A:$A,'SVT Calculator'!E$9,'Pricing Table'!$B:$B,'SVT Calculator'!$C$6,'Pricing Table'!$D:$D,'SVT Calculator'!E$11,'Pricing Table'!$C:$C,'SVT Calculator'!E$10)</f>
        <v>0</v>
      </c>
      <c r="F12" s="96">
        <f>SUMIFS('Pricing Table'!$E:$E,'Pricing Table'!$A:$A,'SVT Calculator'!F$9,'Pricing Table'!$B:$B,'SVT Calculator'!$C$6,'Pricing Table'!$D:$D,'SVT Calculator'!F$11,'Pricing Table'!$C:$C,'SVT Calculator'!F$10)</f>
        <v>0</v>
      </c>
      <c r="G12" s="96">
        <f>SUMIFS('Pricing Table'!$E:$E,'Pricing Table'!$A:$A,'SVT Calculator'!G$9,'Pricing Table'!$B:$B,'SVT Calculator'!$C$6,'Pricing Table'!$D:$D,'SVT Calculator'!G$11,'Pricing Table'!$C:$C,'SVT Calculator'!G$10)</f>
        <v>0</v>
      </c>
      <c r="H12" s="96">
        <f>SUMIFS('Pricing Table'!$E:$E,'Pricing Table'!$A:$A,'SVT Calculator'!H$9,'Pricing Table'!$B:$B,'SVT Calculator'!$C$6,'Pricing Table'!$D:$D,'SVT Calculator'!H$11,'Pricing Table'!$C:$C,'SVT Calculator'!H$10)</f>
        <v>0</v>
      </c>
      <c r="I12" s="490"/>
      <c r="J12" s="491"/>
      <c r="K12" s="467">
        <f>SUMIFS('Pricing Table'!$N:$N,'Pricing Table'!$K:$K,'SVT Calculator'!K9,'Pricing Table'!$L:$L,'SVT Calculator'!K10,'Pricing Table'!$M:$M,'SVT Calculator'!K11)</f>
        <v>0</v>
      </c>
      <c r="L12" s="460">
        <f>SUMIFS('Pricing Table'!$N:$N,'Pricing Table'!$K:$K,'SVT Calculator'!L9,'Pricing Table'!$L:$L,'SVT Calculator'!L10,'Pricing Table'!$M:$M,'SVT Calculator'!L11)</f>
        <v>0</v>
      </c>
      <c r="P12" s="93"/>
    </row>
    <row r="13" spans="2:22" x14ac:dyDescent="0.25">
      <c r="B13" s="110" t="s">
        <v>83</v>
      </c>
      <c r="C13" s="524">
        <f>C4</f>
        <v>0</v>
      </c>
      <c r="D13" s="521">
        <f>IF((D$12*$C$4)&lt;(SUMIFS('Pricing Table'!$F:$F,'Pricing Table'!$A:$A,'SVT Calculator'!D$9,'Pricing Table'!$D:$D,'SVT Calculator'!D$11,'Pricing Table'!$B:$B,'SVT Calculator'!$C$6,'Pricing Table'!$C:$C,'SVT Calculator'!D$10)),(SUMIFS('Pricing Table'!$F:$F,'Pricing Table'!$A:$A,'SVT Calculator'!D$9,'Pricing Table'!$D:$D,'SVT Calculator'!D11,'Pricing Table'!$B:$B,'SVT Calculator'!$C$6,'Pricing Table'!$C:$C,'SVT Calculator'!D$10)),IF((D$12*$C$4)&gt;(SUMIFS('Pricing Table'!$G:$G,'Pricing Table'!$A:$A,'SVT Calculator'!D$9,'Pricing Table'!$D:$D,'SVT Calculator'!D$11,'Pricing Table'!$B:$B,'SVT Calculator'!$C$6,'Pricing Table'!$C:$C,'SVT Calculator'!D$10)),(SUMIFS('Pricing Table'!$G:$G,'Pricing Table'!$A:$A,'SVT Calculator'!D$9,'Pricing Table'!$D:$D,'SVT Calculator'!D$11,'Pricing Table'!$B:$B,'SVT Calculator'!$C$6,'Pricing Table'!$C:$C,'SVT Calculator'!D$10)),(D$12*$C$4)))</f>
        <v>0</v>
      </c>
      <c r="E13" s="521">
        <f>IF((E$12*$C$4)&lt;(SUMIFS('Pricing Table'!$F:$F,'Pricing Table'!$A:$A,'SVT Calculator'!E$9,'Pricing Table'!$D:$D,'SVT Calculator'!E$11,'Pricing Table'!$B:$B,'SVT Calculator'!$C$6,'Pricing Table'!$C:$C,'SVT Calculator'!E$10)),(SUMIFS('Pricing Table'!$F:$F,'Pricing Table'!$A:$A,'SVT Calculator'!E$9,'Pricing Table'!$D:$D,'SVT Calculator'!E11,'Pricing Table'!$B:$B,'SVT Calculator'!$C$6,'Pricing Table'!$C:$C,'SVT Calculator'!E$10)),IF((E$12*$C$4)&gt;(SUMIFS('Pricing Table'!$G:$G,'Pricing Table'!$A:$A,'SVT Calculator'!E$9,'Pricing Table'!$D:$D,'SVT Calculator'!E$11,'Pricing Table'!$B:$B,'SVT Calculator'!$C$6,'Pricing Table'!$C:$C,'SVT Calculator'!E$10)),(SUMIFS('Pricing Table'!$G:$G,'Pricing Table'!$A:$A,'SVT Calculator'!E$9,'Pricing Table'!$D:$D,'SVT Calculator'!E$11,'Pricing Table'!$B:$B,'SVT Calculator'!$C$6,'Pricing Table'!$C:$C,'SVT Calculator'!E$10)),(E$12*$C$4)))</f>
        <v>0</v>
      </c>
      <c r="F13" s="521">
        <f>IF((F$12*$C$4)&lt;(SUMIFS('Pricing Table'!$F:$F,'Pricing Table'!$A:$A,'SVT Calculator'!F$9,'Pricing Table'!$D:$D,'SVT Calculator'!F$11,'Pricing Table'!$B:$B,'SVT Calculator'!$C$6,'Pricing Table'!$C:$C,'SVT Calculator'!F$10)),(SUMIFS('Pricing Table'!$F:$F,'Pricing Table'!$A:$A,'SVT Calculator'!F$9,'Pricing Table'!$D:$D,'SVT Calculator'!F11,'Pricing Table'!$B:$B,'SVT Calculator'!$C$6,'Pricing Table'!$C:$C,'SVT Calculator'!F$10)),IF((F$12*$C$4)&gt;(SUMIFS('Pricing Table'!$G:$G,'Pricing Table'!$A:$A,'SVT Calculator'!F$9,'Pricing Table'!$D:$D,'SVT Calculator'!F$11,'Pricing Table'!$B:$B,'SVT Calculator'!$C$6,'Pricing Table'!$C:$C,'SVT Calculator'!F$10)),(SUMIFS('Pricing Table'!$G:$G,'Pricing Table'!$A:$A,'SVT Calculator'!F$9,'Pricing Table'!$D:$D,'SVT Calculator'!F$11,'Pricing Table'!$B:$B,'SVT Calculator'!$C$6,'Pricing Table'!$C:$C,'SVT Calculator'!F$10)),(F$12*$C$4)))</f>
        <v>0</v>
      </c>
      <c r="G13" s="521">
        <f>IF((G$12*$C$4)&lt;(SUMIFS('Pricing Table'!$F:$F,'Pricing Table'!$A:$A,'SVT Calculator'!G$9,'Pricing Table'!$D:$D,'SVT Calculator'!G$11,'Pricing Table'!$B:$B,'SVT Calculator'!$C$6,'Pricing Table'!$C:$C,'SVT Calculator'!G$10)),(SUMIFS('Pricing Table'!$F:$F,'Pricing Table'!$A:$A,'SVT Calculator'!G$9,'Pricing Table'!$D:$D,'SVT Calculator'!G11,'Pricing Table'!$B:$B,'SVT Calculator'!$C$6,'Pricing Table'!$C:$C,'SVT Calculator'!G$10)),IF((G$12*$C$4)&gt;(SUMIFS('Pricing Table'!$G:$G,'Pricing Table'!$A:$A,'SVT Calculator'!G$9,'Pricing Table'!$D:$D,'SVT Calculator'!G$11,'Pricing Table'!$B:$B,'SVT Calculator'!$C$6,'Pricing Table'!$C:$C,'SVT Calculator'!G$10)),(SUMIFS('Pricing Table'!$G:$G,'Pricing Table'!$A:$A,'SVT Calculator'!G$9,'Pricing Table'!$D:$D,'SVT Calculator'!G$11,'Pricing Table'!$B:$B,'SVT Calculator'!$C$6,'Pricing Table'!$C:$C,'SVT Calculator'!G$10)),(G$12*$C$4)))</f>
        <v>0</v>
      </c>
      <c r="H13" s="521">
        <f>IF((H$12*$C$4)&lt;(SUMIFS('Pricing Table'!$F:$F,'Pricing Table'!$A:$A,'SVT Calculator'!H$9,'Pricing Table'!$D:$D,'SVT Calculator'!H$11,'Pricing Table'!$B:$B,'SVT Calculator'!$C$6,'Pricing Table'!$C:$C,'SVT Calculator'!H$10)),(SUMIFS('Pricing Table'!$F:$F,'Pricing Table'!$A:$A,'SVT Calculator'!H$9,'Pricing Table'!$D:$D,'SVT Calculator'!H11,'Pricing Table'!$B:$B,'SVT Calculator'!$C$6,'Pricing Table'!$C:$C,'SVT Calculator'!H$10)),IF((H$12*$C$4)&gt;(SUMIFS('Pricing Table'!$G:$G,'Pricing Table'!$A:$A,'SVT Calculator'!H$9,'Pricing Table'!$D:$D,'SVT Calculator'!H$11,'Pricing Table'!$B:$B,'SVT Calculator'!$C$6,'Pricing Table'!$C:$C,'SVT Calculator'!H$10)),(SUMIFS('Pricing Table'!$G:$G,'Pricing Table'!$A:$A,'SVT Calculator'!H$9,'Pricing Table'!$D:$D,'SVT Calculator'!H$11,'Pricing Table'!$B:$B,'SVT Calculator'!$C$6,'Pricing Table'!$C:$C,'SVT Calculator'!H$10)),(H$12*$C$4)))</f>
        <v>0</v>
      </c>
      <c r="I13" s="525"/>
      <c r="J13" s="525"/>
      <c r="K13" s="522">
        <f>SUMIFS('Pricing Table'!$N:$N,'Pricing Table'!$K:$K,'SVT Calculator'!K9,'Pricing Table'!$L:$L,'SVT Calculator'!K10,'Pricing Table'!$M:$M,'SVT Calculator'!K11)*$L$7</f>
        <v>0</v>
      </c>
      <c r="L13" s="523">
        <f>SUMIFS('Pricing Table'!$N:$N,'Pricing Table'!$K:$K,'SVT Calculator'!L9,'Pricing Table'!$L:$L,'SVT Calculator'!L10,'Pricing Table'!$M:$M,'SVT Calculator'!L11)*$L$7</f>
        <v>0</v>
      </c>
    </row>
    <row r="14" spans="2:22" ht="17.25" x14ac:dyDescent="0.25">
      <c r="B14" s="111" t="s">
        <v>75</v>
      </c>
      <c r="C14" s="97">
        <f>SUMIFS('C Data'!B:B,'C Data'!A:A,'SVT Calculator'!C11)*(C13/1000000)</f>
        <v>0</v>
      </c>
      <c r="D14" s="98"/>
      <c r="E14" s="99"/>
      <c r="F14" s="99"/>
      <c r="G14" s="99"/>
      <c r="H14" s="99"/>
      <c r="I14" s="99"/>
      <c r="J14" s="99"/>
      <c r="K14" s="99"/>
      <c r="L14" s="477"/>
    </row>
    <row r="15" spans="2:22" ht="17.25" x14ac:dyDescent="0.25">
      <c r="B15" s="111" t="s">
        <v>77</v>
      </c>
      <c r="C15" s="97">
        <f>SUMIFS('C Data'!M:M,'C Data'!A:A,'SVT Calculator'!C11)*(C13/1000000)</f>
        <v>0</v>
      </c>
      <c r="D15" s="100"/>
      <c r="E15" s="101"/>
      <c r="F15" s="101"/>
      <c r="G15" s="101"/>
      <c r="H15" s="101"/>
      <c r="I15" s="101"/>
      <c r="J15" s="101"/>
      <c r="K15" s="101"/>
      <c r="L15" s="478"/>
    </row>
    <row r="16" spans="2:22" x14ac:dyDescent="0.25">
      <c r="B16" s="111" t="s">
        <v>76</v>
      </c>
      <c r="C16" s="102">
        <f>SUMIFS('C Data'!C:C,'C Data'!$A:$A,'SVT Calculator'!$C$11)*(C13/1000000)</f>
        <v>0</v>
      </c>
      <c r="D16" s="480">
        <f>SUMIFS('PS data'!$B:$B,'PS data'!$A:$A,'SVT Calculator'!D11)*(D13/10000)</f>
        <v>0</v>
      </c>
      <c r="E16" s="480">
        <f>SUMIFS('PS data'!$B:$B,'PS data'!$A:$A,'SVT Calculator'!E11)*(E13/10000)</f>
        <v>0</v>
      </c>
      <c r="F16" s="480">
        <f>SUMIFS('PS data'!$B:$B,'PS data'!$A:$A,'SVT Calculator'!F11)*(F13/10000)</f>
        <v>0</v>
      </c>
      <c r="G16" s="480">
        <f>SUMIFS('PS data'!$B:$B,'PS data'!$A:$A,'SVT Calculator'!G11)*(G13/10000)</f>
        <v>0</v>
      </c>
      <c r="H16" s="480">
        <f>SUMIFS('PS data'!$B:$B,'PS data'!$A:$A,'SVT Calculator'!H11)*(H13/10000)</f>
        <v>0</v>
      </c>
      <c r="I16" s="480">
        <f>SUMIFS('PS data'!$B:$B,'PS data'!$A:$A,'SVT Calculator'!I11)*(I13/10000)</f>
        <v>0</v>
      </c>
      <c r="J16" s="480">
        <f>SUMIFS('PS data'!$B:$B,'PS data'!$A:$A,'SVT Calculator'!J11)*(J13/10000)</f>
        <v>0</v>
      </c>
      <c r="K16" s="481">
        <f>SUMIFS('PS data'!$B:$B,'PS data'!$A:$A,'SVT Calculator'!K11)*(K13/10000)</f>
        <v>0</v>
      </c>
      <c r="L16" s="482">
        <f>SUMIFS('PS data'!$B:$B,'PS data'!$A:$A,'SVT Calculator'!L11)*(L13/10000)</f>
        <v>0</v>
      </c>
    </row>
    <row r="17" spans="2:12" ht="17.25" x14ac:dyDescent="0.25">
      <c r="B17" s="111" t="s">
        <v>68</v>
      </c>
      <c r="C17" s="479">
        <f>SUMIFS('C Data'!F:F,'C Data'!$A:$A,'SVT Calculator'!$C$11)</f>
        <v>0</v>
      </c>
      <c r="D17" s="483"/>
      <c r="E17" s="484"/>
      <c r="F17" s="484"/>
      <c r="G17" s="484"/>
      <c r="H17" s="484"/>
      <c r="I17" s="484"/>
      <c r="J17" s="484"/>
      <c r="K17" s="484"/>
      <c r="L17" s="488"/>
    </row>
    <row r="18" spans="2:12" x14ac:dyDescent="0.25">
      <c r="B18" s="111" t="s">
        <v>69</v>
      </c>
      <c r="C18" s="103">
        <f>SUMIFS('C Data'!G:G,'C Data'!$A:$A,'SVT Calculator'!$C$11)</f>
        <v>0</v>
      </c>
      <c r="D18" s="485">
        <f>SUMIFS('PS data'!$E:$E,'PS data'!$A:$A,'SVT Calculator'!D$11)</f>
        <v>0</v>
      </c>
      <c r="E18" s="485">
        <f>SUMIFS('PS data'!$E:$E,'PS data'!$A:$A,'SVT Calculator'!E$11)</f>
        <v>0</v>
      </c>
      <c r="F18" s="485">
        <f>SUMIFS('PS data'!$E:$E,'PS data'!$A:$A,'SVT Calculator'!F$11)</f>
        <v>0</v>
      </c>
      <c r="G18" s="485">
        <f>SUMIFS('PS data'!$E:$E,'PS data'!$A:$A,'SVT Calculator'!G$11)</f>
        <v>0</v>
      </c>
      <c r="H18" s="485">
        <f>SUMIFS('PS data'!$E:$E,'PS data'!$A:$A,'SVT Calculator'!H$11)</f>
        <v>0</v>
      </c>
      <c r="I18" s="485">
        <f>SUMIFS('PS data'!$E:$E,'PS data'!$A:$A,'SVT Calculator'!I$11)</f>
        <v>0</v>
      </c>
      <c r="J18" s="485">
        <f>SUMIFS('PS data'!$E:$E,'PS data'!$A:$A,'SVT Calculator'!J$11)</f>
        <v>0</v>
      </c>
      <c r="K18" s="486">
        <f>SUMIFS('PS data'!$E:$E,'PS data'!$A:$A,'SVT Calculator'!K$11)</f>
        <v>0</v>
      </c>
      <c r="L18" s="487">
        <f>SUMIFS('PS data'!$E:$E,'PS data'!$A:$A,'SVT Calculator'!L$11)</f>
        <v>0</v>
      </c>
    </row>
    <row r="19" spans="2:12" ht="17.25" x14ac:dyDescent="0.25">
      <c r="B19" s="111" t="s">
        <v>70</v>
      </c>
      <c r="C19" s="479">
        <f>SUMIFS('C Data'!J:J,'C Data'!$A:$A,'SVT Calculator'!$C$11)</f>
        <v>0</v>
      </c>
      <c r="D19" s="483"/>
      <c r="E19" s="484"/>
      <c r="F19" s="484"/>
      <c r="G19" s="484"/>
      <c r="H19" s="484"/>
      <c r="I19" s="484"/>
      <c r="J19" s="484"/>
      <c r="K19" s="484"/>
      <c r="L19" s="488"/>
    </row>
    <row r="20" spans="2:12" x14ac:dyDescent="0.25">
      <c r="B20" s="111" t="s">
        <v>81</v>
      </c>
      <c r="C20" s="104">
        <f>SUMIFS('C Data'!I:I,'C Data'!$A:$A,'SVT Calculator'!$C$11)*(C13/1000000)</f>
        <v>0</v>
      </c>
      <c r="D20" s="105">
        <f>SUMIFS('PS data'!$G:$G,'PS data'!$A:$A,'SVT Calculator'!D$11)*(D13/10000)</f>
        <v>0</v>
      </c>
      <c r="E20" s="105">
        <f>SUMIFS('PS data'!$G:$G,'PS data'!$A:$A,'SVT Calculator'!E$11)*(E13/10000)</f>
        <v>0</v>
      </c>
      <c r="F20" s="105">
        <f>SUMIFS('PS data'!$G:$G,'PS data'!$A:$A,'SVT Calculator'!F$11)*(F13/10000)</f>
        <v>0</v>
      </c>
      <c r="G20" s="105">
        <f>SUMIFS('PS data'!$G:$G,'PS data'!$A:$A,'SVT Calculator'!G$11)*(G13/10000)</f>
        <v>0</v>
      </c>
      <c r="H20" s="105">
        <f>SUMIFS('PS data'!$G:$G,'PS data'!$A:$A,'SVT Calculator'!H$11)*(H13/10000)</f>
        <v>0</v>
      </c>
      <c r="I20" s="105">
        <f>SUMIFS('PS data'!$G:$G,'PS data'!$A:$A,'SVT Calculator'!I$11)*(I13/10000)</f>
        <v>0</v>
      </c>
      <c r="J20" s="105">
        <f>SUMIFS('PS data'!$G:$G,'PS data'!$A:$A,'SVT Calculator'!J$11)*(J13/10000)</f>
        <v>0</v>
      </c>
      <c r="K20" s="468">
        <f>SUMIFS('PS data'!$G:$G,'PS data'!$A:$A,'SVT Calculator'!K$11)*(K13/10000)</f>
        <v>0</v>
      </c>
      <c r="L20" s="461">
        <f>SUMIFS('PS data'!$G:$G,'PS data'!$A:$A,'SVT Calculator'!L$11)*(L13/10000)</f>
        <v>0</v>
      </c>
    </row>
    <row r="21" spans="2:12" x14ac:dyDescent="0.25">
      <c r="B21" s="111" t="s">
        <v>82</v>
      </c>
      <c r="C21" s="104">
        <f>SUMIFS('C Data'!D:D,'C Data'!$A:$A,'SVT Calculator'!$C$11)*(C13/1000000)</f>
        <v>0</v>
      </c>
      <c r="D21" s="473">
        <f>SUMIFS('PS data'!$C:$C,'PS data'!$A:$A,'SVT Calculator'!D$11)*(D13/10000)</f>
        <v>0</v>
      </c>
      <c r="E21" s="473">
        <f>SUMIFS('PS data'!$C:$C,'PS data'!$A:$A,'SVT Calculator'!E$11)*(E13/10000)</f>
        <v>0</v>
      </c>
      <c r="F21" s="473">
        <f>SUMIFS('PS data'!$C:$C,'PS data'!$A:$A,'SVT Calculator'!F$11)*(F13/10000)</f>
        <v>0</v>
      </c>
      <c r="G21" s="473">
        <f>SUMIFS('PS data'!$C:$C,'PS data'!$A:$A,'SVT Calculator'!G$11)*(G13/10000)</f>
        <v>0</v>
      </c>
      <c r="H21" s="473">
        <f>SUMIFS('PS data'!$C:$C,'PS data'!$A:$A,'SVT Calculator'!H$11)*(H13/10000)</f>
        <v>0</v>
      </c>
      <c r="I21" s="473">
        <f>SUMIFS('PS data'!$C:$C,'PS data'!$A:$A,'SVT Calculator'!I$11)*(I13/10000)</f>
        <v>0</v>
      </c>
      <c r="J21" s="473">
        <f>SUMIFS('PS data'!$C:$C,'PS data'!$A:$A,'SVT Calculator'!J$11)*(J13/10000)</f>
        <v>0</v>
      </c>
      <c r="K21" s="468">
        <f>SUMIFS('PS data'!$C:$C,'PS data'!$A:$A,'SVT Calculator'!K$11)*(K13/10000)</f>
        <v>0</v>
      </c>
      <c r="L21" s="461">
        <f>SUMIFS('PS data'!$C:$C,'PS data'!$A:$A,'SVT Calculator'!L$11)*(L13/10000)</f>
        <v>0</v>
      </c>
    </row>
    <row r="22" spans="2:12" x14ac:dyDescent="0.25">
      <c r="B22" s="111" t="s">
        <v>72</v>
      </c>
      <c r="C22" s="104">
        <f>SUMIFS('C Data'!K:K,'C Data'!$A:$A,'SVT Calculator'!$C$11)*(C13/1000000)</f>
        <v>0</v>
      </c>
      <c r="D22" s="473">
        <f>SUMIFS('PS data'!$H:$H,'PS data'!$A:$A,'SVT Calculator'!D$11)*(D13/10000)</f>
        <v>0</v>
      </c>
      <c r="E22" s="473">
        <f>SUMIFS('PS data'!$H:$H,'PS data'!$A:$A,'SVT Calculator'!E$11)*(E13/10000)</f>
        <v>0</v>
      </c>
      <c r="F22" s="473">
        <f>SUMIFS('PS data'!$H:$H,'PS data'!$A:$A,'SVT Calculator'!F$11)*(F13/10000)</f>
        <v>0</v>
      </c>
      <c r="G22" s="473">
        <f>SUMIFS('PS data'!$H:$H,'PS data'!$A:$A,'SVT Calculator'!G$11)*(G13/10000)</f>
        <v>0</v>
      </c>
      <c r="H22" s="473">
        <f>SUMIFS('PS data'!$H:$H,'PS data'!$A:$A,'SVT Calculator'!H$11)*(H13/10000)</f>
        <v>0</v>
      </c>
      <c r="I22" s="473">
        <f>SUMIFS('PS data'!$H:$H,'PS data'!$A:$A,'SVT Calculator'!I$11)*(I13/10000)</f>
        <v>0</v>
      </c>
      <c r="J22" s="473">
        <f>SUMIFS('PS data'!$H:$H,'PS data'!$A:$A,'SVT Calculator'!J$11)*(J13/10000)</f>
        <v>0</v>
      </c>
      <c r="K22" s="468">
        <f>SUMIFS('PS data'!$H:$H,'PS data'!$A:$A,'SVT Calculator'!K$11)*(K13/10000)</f>
        <v>0</v>
      </c>
      <c r="L22" s="461">
        <f>SUMIFS('PS data'!$H:$H,'PS data'!$A:$A,'SVT Calculator'!L$11)*(L13/10000)</f>
        <v>0</v>
      </c>
    </row>
    <row r="23" spans="2:12" x14ac:dyDescent="0.25">
      <c r="B23" s="111" t="s">
        <v>73</v>
      </c>
      <c r="C23" s="104">
        <f>SUMIFS('C Data'!L:L,'C Data'!$A:$A,'SVT Calculator'!$C$11)*(C13/1000000)</f>
        <v>0</v>
      </c>
      <c r="D23" s="473">
        <f>SUMIFS('PS data'!$I:$I,'PS data'!$A:$A,'SVT Calculator'!D$11)*(D13/10000)</f>
        <v>0</v>
      </c>
      <c r="E23" s="473">
        <f>SUMIFS('PS data'!$I:$I,'PS data'!$A:$A,'SVT Calculator'!E$11)*(E13/10000)</f>
        <v>0</v>
      </c>
      <c r="F23" s="473">
        <f>SUMIFS('PS data'!$I:$I,'PS data'!$A:$A,'SVT Calculator'!F$11)*(F13/10000)</f>
        <v>0</v>
      </c>
      <c r="G23" s="473">
        <f>SUMIFS('PS data'!$I:$I,'PS data'!$A:$A,'SVT Calculator'!G$11)*(G13/10000)</f>
        <v>0</v>
      </c>
      <c r="H23" s="473">
        <f>SUMIFS('PS data'!$I:$I,'PS data'!$A:$A,'SVT Calculator'!H$11)*(H13/10000)</f>
        <v>0</v>
      </c>
      <c r="I23" s="473">
        <f>SUMIFS('PS data'!$I:$I,'PS data'!$A:$A,'SVT Calculator'!I$11)*(I13/10000)</f>
        <v>0</v>
      </c>
      <c r="J23" s="473">
        <f>SUMIFS('PS data'!$I:$I,'PS data'!$A:$A,'SVT Calculator'!J$11)*(J13/10000)</f>
        <v>0</v>
      </c>
      <c r="K23" s="468">
        <f>SUMIFS('PS data'!$I:$I,'PS data'!$A:$A,'SVT Calculator'!K$11)*(K13/10000)</f>
        <v>0</v>
      </c>
      <c r="L23" s="461">
        <f>SUMIFS('PS data'!$I:$I,'PS data'!$A:$A,'SVT Calculator'!L$11)*(L13/10000)</f>
        <v>0</v>
      </c>
    </row>
    <row r="24" spans="2:12" x14ac:dyDescent="0.25">
      <c r="B24" s="111" t="s">
        <v>78</v>
      </c>
      <c r="C24" s="104">
        <f>SUMIFS('C Data'!Q:Q,'C Data'!$A:$A,'SVT Calculator'!$C$11)*(C13/1000000)</f>
        <v>0</v>
      </c>
      <c r="D24" s="473">
        <f>SUMIFS('PS data'!$M:$M,'PS data'!$A:$A,'SVT Calculator'!D$11)*(D13/10000)</f>
        <v>0</v>
      </c>
      <c r="E24" s="473">
        <f>SUMIFS('PS data'!$M:$M,'PS data'!$A:$A,'SVT Calculator'!E$11)*(E13/10000)</f>
        <v>0</v>
      </c>
      <c r="F24" s="473">
        <f>SUMIFS('PS data'!$M:$M,'PS data'!$A:$A,'SVT Calculator'!F$11)*(F13/10000)</f>
        <v>0</v>
      </c>
      <c r="G24" s="473">
        <f>SUMIFS('PS data'!$M:$M,'PS data'!$A:$A,'SVT Calculator'!G$11)*(G13/10000)</f>
        <v>0</v>
      </c>
      <c r="H24" s="473">
        <f>SUMIFS('PS data'!$M:$M,'PS data'!$A:$A,'SVT Calculator'!H$11)*(H13/10000)</f>
        <v>0</v>
      </c>
      <c r="I24" s="473">
        <f>SUMIFS('PS data'!$M:$M,'PS data'!$A:$A,'SVT Calculator'!I$11)*(I13/10000)</f>
        <v>0</v>
      </c>
      <c r="J24" s="473">
        <f>SUMIFS('PS data'!$M:$M,'PS data'!$A:$A,'SVT Calculator'!J$11)*(J13/10000)</f>
        <v>0</v>
      </c>
      <c r="K24" s="468">
        <f>SUMIFS('PS data'!$M:$M,'PS data'!$A:$A,'SVT Calculator'!K$11)*(K13/10000)</f>
        <v>0</v>
      </c>
      <c r="L24" s="461">
        <f>SUMIFS('PS data'!$M:$M,'PS data'!$A:$A,'SVT Calculator'!L$11)*(L13/10000)</f>
        <v>0</v>
      </c>
    </row>
    <row r="25" spans="2:12" x14ac:dyDescent="0.25">
      <c r="B25" s="111" t="s">
        <v>67</v>
      </c>
      <c r="C25" s="104">
        <f>SUMIFS('C Data'!E:E,'C Data'!$A:$A,'SVT Calculator'!$C$11)*(C13/1000000)</f>
        <v>0</v>
      </c>
      <c r="D25" s="473">
        <f>SUMIFS('PS data'!$D:$D,'PS data'!$A:$A,'SVT Calculator'!D$11)*(D13/10000)</f>
        <v>0</v>
      </c>
      <c r="E25" s="473">
        <f>SUMIFS('PS data'!$D:$D,'PS data'!$A:$A,'SVT Calculator'!E$11)*(E13/10000)</f>
        <v>0</v>
      </c>
      <c r="F25" s="473">
        <f>SUMIFS('PS data'!$D:$D,'PS data'!$A:$A,'SVT Calculator'!F$11)*(F13/10000)</f>
        <v>0</v>
      </c>
      <c r="G25" s="473">
        <f>SUMIFS('PS data'!$D:$D,'PS data'!$A:$A,'SVT Calculator'!G$11)*(G13/10000)</f>
        <v>0</v>
      </c>
      <c r="H25" s="473">
        <f>SUMIFS('PS data'!$D:$D,'PS data'!$A:$A,'SVT Calculator'!H$11)*(H13/10000)</f>
        <v>0</v>
      </c>
      <c r="I25" s="473">
        <f>SUMIFS('PS data'!$D:$D,'PS data'!$A:$A,'SVT Calculator'!I$11)*(I13/10000)</f>
        <v>0</v>
      </c>
      <c r="J25" s="473">
        <f>SUMIFS('PS data'!$D:$D,'PS data'!$A:$A,'SVT Calculator'!J$11)*(J13/10000)</f>
        <v>0</v>
      </c>
      <c r="K25" s="468">
        <f>SUMIFS('PS data'!$D:$D,'PS data'!$A:$A,'SVT Calculator'!K$11)*(K13/10000)</f>
        <v>0</v>
      </c>
      <c r="L25" s="461">
        <f>SUMIFS('PS data'!$D:$D,'PS data'!$A:$A,'SVT Calculator'!L$11)*(L13/10000)</f>
        <v>0</v>
      </c>
    </row>
    <row r="26" spans="2:12" x14ac:dyDescent="0.25">
      <c r="B26" s="111" t="s">
        <v>71</v>
      </c>
      <c r="C26" s="104">
        <f>SUMIFS('C Data'!H:H,'C Data'!$A:$A,'SVT Calculator'!$C$11)*(C13/1000000)</f>
        <v>0</v>
      </c>
      <c r="D26" s="473">
        <f>SUMIFS('PS data'!$F:$F,'PS data'!$A:$A,'SVT Calculator'!D$11)*(D13/10000)</f>
        <v>0</v>
      </c>
      <c r="E26" s="473">
        <f>SUMIFS('PS data'!$F:$F,'PS data'!$A:$A,'SVT Calculator'!E$11)*(E13/10000)</f>
        <v>0</v>
      </c>
      <c r="F26" s="473">
        <f>SUMIFS('PS data'!$F:$F,'PS data'!$A:$A,'SVT Calculator'!F$11)*(F13/10000)</f>
        <v>0</v>
      </c>
      <c r="G26" s="473">
        <f>SUMIFS('PS data'!$F:$F,'PS data'!$A:$A,'SVT Calculator'!G$11)*(G13/10000)</f>
        <v>0</v>
      </c>
      <c r="H26" s="473">
        <f>SUMIFS('PS data'!$F:$F,'PS data'!$A:$A,'SVT Calculator'!H$11)*(H13/10000)</f>
        <v>0</v>
      </c>
      <c r="I26" s="473">
        <f>SUMIFS('PS data'!$F:$F,'PS data'!$A:$A,'SVT Calculator'!I$11)*(I13/10000)</f>
        <v>0</v>
      </c>
      <c r="J26" s="473">
        <f>SUMIFS('PS data'!$F:$F,'PS data'!$A:$A,'SVT Calculator'!J$11)*(J13/10000)</f>
        <v>0</v>
      </c>
      <c r="K26" s="468">
        <f>SUMIFS('PS data'!$F:$F,'PS data'!$A:$A,'SVT Calculator'!K$11)*(K13/10000)</f>
        <v>0</v>
      </c>
      <c r="L26" s="461">
        <f>SUMIFS('PS data'!$F:$F,'PS data'!$A:$A,'SVT Calculator'!L$11)*(L13/10000)</f>
        <v>0</v>
      </c>
    </row>
    <row r="27" spans="2:12" x14ac:dyDescent="0.25">
      <c r="B27" s="111" t="s">
        <v>74</v>
      </c>
      <c r="C27" s="104">
        <f>SUMIFS('C Data'!O:O,'C Data'!$A:$A,'SVT Calculator'!$C$11)*(C13/1000000)</f>
        <v>0</v>
      </c>
      <c r="D27" s="473">
        <f>SUMIFS('PS data'!$K:$K,'PS data'!$A:$A,'SVT Calculator'!D$11)*(D13/10000)</f>
        <v>0</v>
      </c>
      <c r="E27" s="473">
        <f>SUMIFS('PS data'!$K:$K,'PS data'!$A:$A,'SVT Calculator'!E$11)*(E13/10000)</f>
        <v>0</v>
      </c>
      <c r="F27" s="473">
        <f>SUMIFS('PS data'!$K:$K,'PS data'!$A:$A,'SVT Calculator'!F$11)*(F13/10000)</f>
        <v>0</v>
      </c>
      <c r="G27" s="473">
        <f>SUMIFS('PS data'!$K:$K,'PS data'!$A:$A,'SVT Calculator'!G$11)*(G13/10000)</f>
        <v>0</v>
      </c>
      <c r="H27" s="473">
        <f>SUMIFS('PS data'!$K:$K,'PS data'!$A:$A,'SVT Calculator'!H$11)*(H13/10000)</f>
        <v>0</v>
      </c>
      <c r="I27" s="473">
        <f>SUMIFS('PS data'!$K:$K,'PS data'!$A:$A,'SVT Calculator'!I$11)*(I13/10000)</f>
        <v>0</v>
      </c>
      <c r="J27" s="473">
        <f>SUMIFS('PS data'!$K:$K,'PS data'!$A:$A,'SVT Calculator'!J$11)*(J13/10000)</f>
        <v>0</v>
      </c>
      <c r="K27" s="468">
        <f>SUMIFS('PS data'!$K:$K,'PS data'!$A:$A,'SVT Calculator'!K$11)*(K13/10000)</f>
        <v>0</v>
      </c>
      <c r="L27" s="461">
        <f>SUMIFS('PS data'!$K:$K,'PS data'!$A:$A,'SVT Calculator'!L$11)*(L13/10000)</f>
        <v>0</v>
      </c>
    </row>
    <row r="28" spans="2:12" x14ac:dyDescent="0.25">
      <c r="B28" s="111" t="s">
        <v>79</v>
      </c>
      <c r="C28" s="104">
        <f>SUMIFS('C Data'!P:P,'C Data'!$A:$A,'SVT Calculator'!$C$11)*(C13/1000000)</f>
        <v>0</v>
      </c>
      <c r="D28" s="473">
        <f>SUMIFS('PS data'!$L:$L,'PS data'!$A:$A,'SVT Calculator'!D$11)*(D13/10000)</f>
        <v>0</v>
      </c>
      <c r="E28" s="473">
        <f>SUMIFS('PS data'!$L:$L,'PS data'!$A:$A,'SVT Calculator'!E$11)*(E13/10000)</f>
        <v>0</v>
      </c>
      <c r="F28" s="473">
        <f>SUMIFS('PS data'!$L:$L,'PS data'!$A:$A,'SVT Calculator'!F$11)*(F13/10000)</f>
        <v>0</v>
      </c>
      <c r="G28" s="473">
        <f>SUMIFS('PS data'!$L:$L,'PS data'!$A:$A,'SVT Calculator'!G$11)*(G13/10000)</f>
        <v>0</v>
      </c>
      <c r="H28" s="473">
        <f>SUMIFS('PS data'!$L:$L,'PS data'!$A:$A,'SVT Calculator'!H$11)*(H13/10000)</f>
        <v>0</v>
      </c>
      <c r="I28" s="473">
        <f>SUMIFS('PS data'!$L:$L,'PS data'!$A:$A,'SVT Calculator'!I$11)*(I13/10000)</f>
        <v>0</v>
      </c>
      <c r="J28" s="473">
        <f>SUMIFS('PS data'!$L:$L,'PS data'!$A:$A,'SVT Calculator'!J$11)*(J13/10000)</f>
        <v>0</v>
      </c>
      <c r="K28" s="468">
        <f>SUMIFS('PS data'!$L:$L,'PS data'!$A:$A,'SVT Calculator'!K$11)*(K13/10000)</f>
        <v>0</v>
      </c>
      <c r="L28" s="461">
        <f>SUMIFS('PS data'!$L:$L,'PS data'!$A:$A,'SVT Calculator'!L$11)*(L13/10000)</f>
        <v>0</v>
      </c>
    </row>
    <row r="29" spans="2:12" ht="15.75" thickBot="1" x14ac:dyDescent="0.3">
      <c r="B29" s="112" t="s">
        <v>80</v>
      </c>
      <c r="C29" s="107">
        <f>SUMIFS('C Data'!N:N,'C Data'!$A:$A,'SVT Calculator'!$C$11)*(C13/1000000)</f>
        <v>0</v>
      </c>
      <c r="D29" s="476">
        <f>SUMIFS('PS data'!$J:$J,'PS data'!$A:$A,'SVT Calculator'!D$11)*(D13/10000)</f>
        <v>0</v>
      </c>
      <c r="E29" s="476">
        <f>SUMIFS('PS data'!$J:$J,'PS data'!$A:$A,'SVT Calculator'!E$11)*(E13/10000)</f>
        <v>0</v>
      </c>
      <c r="F29" s="476">
        <f>SUMIFS('PS data'!$J:$J,'PS data'!$A:$A,'SVT Calculator'!F$11)*(F13/10000)</f>
        <v>0</v>
      </c>
      <c r="G29" s="476">
        <f>SUMIFS('PS data'!$J:$J,'PS data'!$A:$A,'SVT Calculator'!G$11)*(G13/10000)</f>
        <v>0</v>
      </c>
      <c r="H29" s="476">
        <f>SUMIFS('PS data'!$J:$J,'PS data'!$A:$A,'SVT Calculator'!H$11)*(H13/10000)</f>
        <v>0</v>
      </c>
      <c r="I29" s="476">
        <f>SUMIFS('PS data'!$J:$J,'PS data'!$A:$A,'SVT Calculator'!I$11)*(I13/10000)</f>
        <v>0</v>
      </c>
      <c r="J29" s="476">
        <f>SUMIFS('PS data'!$J:$J,'PS data'!$A:$A,'SVT Calculator'!J$11)*(J13/10000)</f>
        <v>0</v>
      </c>
      <c r="K29" s="469">
        <f>SUMIFS('PS data'!$J:$J,'PS data'!$A:$A,'SVT Calculator'!K$11)*(K13/10000)</f>
        <v>0</v>
      </c>
      <c r="L29" s="462">
        <f>SUMIFS('PS data'!$J:$J,'PS data'!$A:$A,'SVT Calculator'!L$11)*(L13/10000)</f>
        <v>0</v>
      </c>
    </row>
    <row r="30" spans="2:12" x14ac:dyDescent="0.25">
      <c r="B30" s="474" t="s">
        <v>368</v>
      </c>
      <c r="C30" s="470">
        <f>'Social Value Proxies'!C27</f>
        <v>0</v>
      </c>
      <c r="D30" s="470">
        <f>'Social Value Proxies'!D27</f>
        <v>0</v>
      </c>
      <c r="E30" s="470">
        <f>'Social Value Proxies'!E27</f>
        <v>0</v>
      </c>
      <c r="F30" s="470">
        <f>'Social Value Proxies'!F27</f>
        <v>0</v>
      </c>
      <c r="G30" s="470">
        <f>'Social Value Proxies'!G27</f>
        <v>0</v>
      </c>
      <c r="H30" s="470">
        <f>'Social Value Proxies'!H27</f>
        <v>0</v>
      </c>
      <c r="I30" s="470">
        <f>'Social Value Proxies'!I27</f>
        <v>0</v>
      </c>
      <c r="J30" s="471">
        <f>'Social Value Proxies'!J27</f>
        <v>0</v>
      </c>
      <c r="K30" s="471">
        <f>'Social Value Proxies'!K27</f>
        <v>0</v>
      </c>
      <c r="L30" s="475">
        <f>'Social Value Proxies'!L27</f>
        <v>0</v>
      </c>
    </row>
    <row r="31" spans="2:12" x14ac:dyDescent="0.25">
      <c r="B31" s="121" t="s">
        <v>371</v>
      </c>
      <c r="C31" s="123"/>
      <c r="D31" s="123"/>
      <c r="E31" s="123"/>
      <c r="F31" s="123"/>
      <c r="G31" s="123"/>
      <c r="H31" s="123"/>
      <c r="I31" s="123"/>
      <c r="J31" s="459"/>
      <c r="K31" s="459"/>
      <c r="L31" s="463"/>
    </row>
    <row r="32" spans="2:12" x14ac:dyDescent="0.25">
      <c r="B32" s="122" t="s">
        <v>369</v>
      </c>
      <c r="C32" s="123">
        <f>SUM('Social Value Proxies'!C13,'Social Value Proxies'!C17,'Social Value Proxies'!C18,'Social Value Proxies'!C19,'Social Value Proxies'!C20,'Social Value Proxies'!C21,'Social Value Proxies'!C22,'Social Value Proxies'!C23,'Social Value Proxies'!C24,'Social Value Proxies'!C25,'Social Value Proxies'!C26)</f>
        <v>0</v>
      </c>
      <c r="D32" s="123">
        <f>SUM('Social Value Proxies'!D13,'Social Value Proxies'!D17,'Social Value Proxies'!D18,'Social Value Proxies'!D19,'Social Value Proxies'!D20,'Social Value Proxies'!D21,'Social Value Proxies'!D22,'Social Value Proxies'!D23,'Social Value Proxies'!D24,'Social Value Proxies'!D25,'Social Value Proxies'!D26)</f>
        <v>0</v>
      </c>
      <c r="E32" s="123">
        <f>SUM('Social Value Proxies'!E13,'Social Value Proxies'!E17,'Social Value Proxies'!E18,'Social Value Proxies'!E19,'Social Value Proxies'!E20,'Social Value Proxies'!E21,'Social Value Proxies'!E22,'Social Value Proxies'!E23,'Social Value Proxies'!E24,'Social Value Proxies'!E25,'Social Value Proxies'!E26)</f>
        <v>0</v>
      </c>
      <c r="F32" s="123">
        <f>SUM('Social Value Proxies'!F13,'Social Value Proxies'!F17,'Social Value Proxies'!F18,'Social Value Proxies'!F19,'Social Value Proxies'!F20,'Social Value Proxies'!F21,'Social Value Proxies'!F22,'Social Value Proxies'!F23,'Social Value Proxies'!F24,'Social Value Proxies'!F25,'Social Value Proxies'!F26)</f>
        <v>0</v>
      </c>
      <c r="G32" s="123">
        <f>SUM('Social Value Proxies'!G13,'Social Value Proxies'!G17,'Social Value Proxies'!G18,'Social Value Proxies'!G19,'Social Value Proxies'!G20,'Social Value Proxies'!G21,'Social Value Proxies'!G22,'Social Value Proxies'!G23,'Social Value Proxies'!G24,'Social Value Proxies'!G25,'Social Value Proxies'!G26)</f>
        <v>0</v>
      </c>
      <c r="H32" s="123">
        <f>SUM('Social Value Proxies'!H13,'Social Value Proxies'!H17,'Social Value Proxies'!H18,'Social Value Proxies'!H19,'Social Value Proxies'!H20,'Social Value Proxies'!H21,'Social Value Proxies'!H22,'Social Value Proxies'!H23,'Social Value Proxies'!H24,'Social Value Proxies'!H25,'Social Value Proxies'!H26)</f>
        <v>0</v>
      </c>
      <c r="I32" s="123">
        <f>SUM('Social Value Proxies'!I13,'Social Value Proxies'!I17,'Social Value Proxies'!I18,'Social Value Proxies'!I19,'Social Value Proxies'!I20,'Social Value Proxies'!I21,'Social Value Proxies'!I22,'Social Value Proxies'!I23,'Social Value Proxies'!I24,'Social Value Proxies'!I25,'Social Value Proxies'!I26)</f>
        <v>0</v>
      </c>
      <c r="J32" s="459">
        <f>SUM('Social Value Proxies'!J13,'Social Value Proxies'!J17,'Social Value Proxies'!J18,'Social Value Proxies'!J19,'Social Value Proxies'!J20,'Social Value Proxies'!J21,'Social Value Proxies'!J22,'Social Value Proxies'!J23,'Social Value Proxies'!J24,'Social Value Proxies'!J25,'Social Value Proxies'!J26)</f>
        <v>0</v>
      </c>
      <c r="K32" s="459">
        <f>SUM('Social Value Proxies'!M13,'Social Value Proxies'!M17,'Social Value Proxies'!M18,'Social Value Proxies'!M19,'Social Value Proxies'!M20,'Social Value Proxies'!M21,'Social Value Proxies'!M22,'Social Value Proxies'!M23,'Social Value Proxies'!M24,'Social Value Proxies'!M25,'Social Value Proxies'!M26)</f>
        <v>0</v>
      </c>
      <c r="L32" s="463">
        <f>SUM('Social Value Proxies'!N13,'Social Value Proxies'!N17,'Social Value Proxies'!N18,'Social Value Proxies'!N19,'Social Value Proxies'!N20,'Social Value Proxies'!N21,'Social Value Proxies'!N22,'Social Value Proxies'!N23,'Social Value Proxies'!N24,'Social Value Proxies'!N25,'Social Value Proxies'!N26)</f>
        <v>0</v>
      </c>
    </row>
    <row r="33" spans="2:12" x14ac:dyDescent="0.25">
      <c r="B33" s="122" t="s">
        <v>370</v>
      </c>
      <c r="C33" s="123">
        <f>SUM('Social Value Proxies'!C11,'Social Value Proxies'!C12,'Social Value Proxies'!C14,'Social Value Proxies'!C15,'Social Value Proxies'!C16)</f>
        <v>0</v>
      </c>
      <c r="D33" s="123">
        <f>SUM('Social Value Proxies'!D11,'Social Value Proxies'!D12,'Social Value Proxies'!D14,'Social Value Proxies'!D15,'Social Value Proxies'!D16)</f>
        <v>0</v>
      </c>
      <c r="E33" s="123">
        <f>SUM('Social Value Proxies'!E11,'Social Value Proxies'!E12,'Social Value Proxies'!E14,'Social Value Proxies'!E15,'Social Value Proxies'!E16)</f>
        <v>0</v>
      </c>
      <c r="F33" s="123">
        <f>SUM('Social Value Proxies'!F11,'Social Value Proxies'!F12,'Social Value Proxies'!F14,'Social Value Proxies'!F15,'Social Value Proxies'!F16)</f>
        <v>0</v>
      </c>
      <c r="G33" s="123">
        <f>SUM('Social Value Proxies'!G11,'Social Value Proxies'!G12,'Social Value Proxies'!G14,'Social Value Proxies'!G15,'Social Value Proxies'!G16)</f>
        <v>0</v>
      </c>
      <c r="H33" s="123">
        <f>SUM('Social Value Proxies'!H11,'Social Value Proxies'!H12,'Social Value Proxies'!H14,'Social Value Proxies'!H15,'Social Value Proxies'!H16)</f>
        <v>0</v>
      </c>
      <c r="I33" s="123">
        <f>SUM('Social Value Proxies'!I11,'Social Value Proxies'!I12,'Social Value Proxies'!I14,'Social Value Proxies'!I15,'Social Value Proxies'!I16)</f>
        <v>0</v>
      </c>
      <c r="J33" s="459">
        <f>SUM('Social Value Proxies'!J11,'Social Value Proxies'!J12,'Social Value Proxies'!J14,'Social Value Proxies'!J15,'Social Value Proxies'!J16)</f>
        <v>0</v>
      </c>
      <c r="K33" s="459">
        <f>SUM('Social Value Proxies'!M11,'Social Value Proxies'!M12,'Social Value Proxies'!M14,'Social Value Proxies'!M15,'Social Value Proxies'!M16)</f>
        <v>0</v>
      </c>
      <c r="L33" s="463">
        <f>SUM('Social Value Proxies'!N11,'Social Value Proxies'!N12,'Social Value Proxies'!N14,'Social Value Proxies'!N15,'Social Value Proxies'!N16)</f>
        <v>0</v>
      </c>
    </row>
    <row r="34" spans="2:12" ht="15.75" thickBot="1" x14ac:dyDescent="0.3">
      <c r="B34" s="124" t="s">
        <v>372</v>
      </c>
      <c r="C34" s="125" t="str">
        <f>IFERROR(C30/C13,"")</f>
        <v/>
      </c>
      <c r="D34" s="125" t="str">
        <f t="shared" ref="D34:J34" si="0">IFERROR(D30/D13,"")</f>
        <v/>
      </c>
      <c r="E34" s="125" t="str">
        <f t="shared" si="0"/>
        <v/>
      </c>
      <c r="F34" s="125" t="str">
        <f t="shared" si="0"/>
        <v/>
      </c>
      <c r="G34" s="125" t="str">
        <f t="shared" si="0"/>
        <v/>
      </c>
      <c r="H34" s="125" t="str">
        <f t="shared" si="0"/>
        <v/>
      </c>
      <c r="I34" s="125" t="str">
        <f t="shared" si="0"/>
        <v/>
      </c>
      <c r="J34" s="126" t="str">
        <f t="shared" si="0"/>
        <v/>
      </c>
      <c r="K34" s="126" t="str">
        <f t="shared" ref="K34" si="1">IFERROR(K30/K13,"")</f>
        <v/>
      </c>
      <c r="L34" s="464" t="str">
        <f t="shared" ref="L34" si="2">IFERROR(L30/L13,"")</f>
        <v/>
      </c>
    </row>
    <row r="37" spans="2:12" x14ac:dyDescent="0.25">
      <c r="B37" t="s">
        <v>413</v>
      </c>
    </row>
    <row r="38" spans="2:12" x14ac:dyDescent="0.25">
      <c r="B38" s="495" t="s">
        <v>414</v>
      </c>
    </row>
    <row r="39" spans="2:12" ht="105" x14ac:dyDescent="0.25">
      <c r="B39" s="496" t="s">
        <v>415</v>
      </c>
    </row>
    <row r="40" spans="2:12" x14ac:dyDescent="0.25">
      <c r="B40" s="497" t="s">
        <v>416</v>
      </c>
    </row>
  </sheetData>
  <dataConsolidate/>
  <mergeCells count="4">
    <mergeCell ref="D8:H8"/>
    <mergeCell ref="I8:J8"/>
    <mergeCell ref="K8:L8"/>
    <mergeCell ref="D1:I1"/>
  </mergeCells>
  <dataValidations count="8">
    <dataValidation type="list" allowBlank="1" showInputMessage="1" sqref="D9:H9" xr:uid="{00000000-0002-0000-0300-000000000000}">
      <formula1>Lot</formula1>
    </dataValidation>
    <dataValidation type="list" allowBlank="1" showInputMessage="1" showErrorMessage="1" sqref="C9" xr:uid="{00000000-0002-0000-0300-000001000000}">
      <formula1>CLot</formula1>
    </dataValidation>
    <dataValidation type="list" allowBlank="1" showInputMessage="1" showErrorMessage="1" sqref="I10:J10" xr:uid="{00000000-0002-0000-0300-000002000000}">
      <formula1>"n/a"</formula1>
    </dataValidation>
    <dataValidation type="list" allowBlank="1" showInputMessage="1" showErrorMessage="1" sqref="D10:H10" xr:uid="{00000000-0002-0000-0300-000003000000}">
      <formula1>"n/a,C4 Stage 1 - Without Planning Consultant,C4 Stage 1 - With Planning Consultant,C4 Stage 2 - With/Without Planning Consultant,C7 PD &amp; H&amp;SA,C7 H&amp;SA Only"</formula1>
    </dataValidation>
    <dataValidation type="list" allowBlank="1" showInputMessage="1" sqref="I9:J9" xr:uid="{00000000-0002-0000-0300-000004000000}">
      <formula1>Lots</formula1>
    </dataValidation>
    <dataValidation type="list" allowBlank="1" showInputMessage="1" showErrorMessage="1" sqref="C11:L11" xr:uid="{00000000-0002-0000-0300-000005000000}">
      <formula1>INDIRECT(C$9)</formula1>
    </dataValidation>
    <dataValidation type="list" allowBlank="1" showInputMessage="1" showErrorMessage="1" sqref="K10:L10" xr:uid="{00000000-0002-0000-0300-000006000000}">
      <formula1>"1,2,3"</formula1>
    </dataValidation>
    <dataValidation type="list" allowBlank="1" showInputMessage="1" sqref="K9:L9" xr:uid="{00000000-0002-0000-0300-000007000000}">
      <formula1>Daylot</formula1>
    </dataValidation>
  </dataValidations>
  <hyperlinks>
    <hyperlink ref="B40" r:id="rId1" xr:uid="{00000000-0004-0000-0300-000000000000}"/>
    <hyperlink ref="B38" r:id="rId2" xr:uid="{00000000-0004-0000-0300-000001000000}"/>
  </hyperlinks>
  <pageMargins left="0.7" right="0.7" top="0.75" bottom="0.75" header="0.3" footer="0.3"/>
  <pageSetup paperSize="9" orientation="portrait" verticalDpi="0" r:id="rId3"/>
  <drawing r:id="rId4"/>
  <legacy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B1:G14"/>
  <sheetViews>
    <sheetView showGridLines="0" showRowColHeaders="0" workbookViewId="0">
      <selection activeCell="K16" sqref="K16"/>
    </sheetView>
  </sheetViews>
  <sheetFormatPr defaultRowHeight="27" customHeight="1" x14ac:dyDescent="0.25"/>
  <cols>
    <col min="2" max="2" width="25.5703125" customWidth="1"/>
    <col min="3" max="3" width="15.85546875" customWidth="1"/>
    <col min="4" max="4" width="17.42578125" customWidth="1"/>
    <col min="5" max="5" width="17.140625" customWidth="1"/>
    <col min="7" max="7" width="35.42578125" customWidth="1"/>
  </cols>
  <sheetData>
    <row r="1" spans="2:7" ht="16.5" customHeight="1" x14ac:dyDescent="0.25"/>
    <row r="2" spans="2:7" ht="27" customHeight="1" x14ac:dyDescent="0.4">
      <c r="B2" s="8" t="s">
        <v>403</v>
      </c>
    </row>
    <row r="3" spans="2:7" ht="17.25" customHeight="1" thickBot="1" x14ac:dyDescent="0.3"/>
    <row r="4" spans="2:7" s="44" customFormat="1" ht="27" customHeight="1" thickBot="1" x14ac:dyDescent="0.3">
      <c r="B4" s="133" t="s">
        <v>0</v>
      </c>
      <c r="C4" s="135" t="s">
        <v>373</v>
      </c>
      <c r="D4" s="135" t="s">
        <v>83</v>
      </c>
      <c r="E4" s="134" t="s">
        <v>374</v>
      </c>
    </row>
    <row r="5" spans="2:7" s="44" customFormat="1" ht="27" customHeight="1" x14ac:dyDescent="0.25">
      <c r="B5" s="129" t="s">
        <v>129</v>
      </c>
      <c r="C5" s="136">
        <f>SUM('SVT Calculator'!C26:L29,'SVT Calculator'!L29)</f>
        <v>0</v>
      </c>
      <c r="D5" s="119">
        <f>SUM('Social Value Proxies'!C23:L26)</f>
        <v>0</v>
      </c>
      <c r="E5" s="130" t="s">
        <v>369</v>
      </c>
    </row>
    <row r="6" spans="2:7" s="44" customFormat="1" ht="27" customHeight="1" x14ac:dyDescent="0.25">
      <c r="B6" s="129" t="s">
        <v>85</v>
      </c>
      <c r="C6" s="136">
        <f>SUM('SVT Calculator'!C20:L21)</f>
        <v>0</v>
      </c>
      <c r="D6" s="119">
        <f>SUM('Social Value Proxies'!C17:L18)</f>
        <v>0</v>
      </c>
      <c r="E6" s="130" t="s">
        <v>369</v>
      </c>
    </row>
    <row r="7" spans="2:7" s="44" customFormat="1" ht="27" customHeight="1" x14ac:dyDescent="0.25">
      <c r="B7" s="129" t="s">
        <v>125</v>
      </c>
      <c r="C7" s="136">
        <f>SUM('SVT Calculator'!C23:L25)</f>
        <v>0</v>
      </c>
      <c r="D7" s="119">
        <f>SUM('Social Value Proxies'!C20:L22)</f>
        <v>0</v>
      </c>
      <c r="E7" s="130" t="s">
        <v>369</v>
      </c>
      <c r="G7" s="506">
        <f>'SVT Calculator'!C3</f>
        <v>0</v>
      </c>
    </row>
    <row r="8" spans="2:7" s="44" customFormat="1" ht="27" customHeight="1" x14ac:dyDescent="0.25">
      <c r="B8" s="129" t="s">
        <v>126</v>
      </c>
      <c r="C8" s="136">
        <f>SUM('SVT Calculator'!C16:L16)</f>
        <v>0</v>
      </c>
      <c r="D8" s="119">
        <f>SUM('Social Value Proxies'!C13:L13)</f>
        <v>0</v>
      </c>
      <c r="E8" s="130" t="s">
        <v>369</v>
      </c>
      <c r="G8" s="519">
        <f>'SVT Calculator'!C4</f>
        <v>0</v>
      </c>
    </row>
    <row r="9" spans="2:7" s="44" customFormat="1" ht="27" customHeight="1" x14ac:dyDescent="0.25">
      <c r="B9" s="129" t="s">
        <v>127</v>
      </c>
      <c r="C9" s="136">
        <f>SUM('SVT Calculator'!C14)</f>
        <v>0</v>
      </c>
      <c r="D9" s="137">
        <f>SUM('Social Value Proxies'!C11:C12)</f>
        <v>0</v>
      </c>
      <c r="E9" s="130" t="s">
        <v>370</v>
      </c>
      <c r="G9" s="534" t="str">
        <f>CONCATENATE('SVT Calculator'!C11,", ",'SVT Calculator'!D11,", ",'SVT Calculator'!E11,", ",'SVT Calculator'!F11,", ",'SVT Calculator'!G11,", ",'SVT Calculator'!H11,", ",'SVT Calculator'!I11,", ",'SVT Calculator'!J11,", ",'SVT Calculator'!K11,", ",'SVT Calculator'!L11)</f>
        <v xml:space="preserve">, , , , , , , , , </v>
      </c>
    </row>
    <row r="10" spans="2:7" s="44" customFormat="1" ht="27" customHeight="1" x14ac:dyDescent="0.25">
      <c r="B10" s="131" t="s">
        <v>128</v>
      </c>
      <c r="C10" s="138">
        <f>SUM('SVT Calculator'!C22:L22)</f>
        <v>0</v>
      </c>
      <c r="D10" s="137">
        <f>SUM('Social Value Proxies'!C19:L19)</f>
        <v>0</v>
      </c>
      <c r="E10" s="132" t="s">
        <v>369</v>
      </c>
      <c r="G10" s="534"/>
    </row>
    <row r="11" spans="2:7" s="44" customFormat="1" ht="27" customHeight="1" x14ac:dyDescent="0.25">
      <c r="B11" s="131" t="s">
        <v>1</v>
      </c>
      <c r="C11" s="139">
        <f>'SVT Calculator'!C17</f>
        <v>0</v>
      </c>
      <c r="D11" s="137">
        <f>'Social Value Proxies'!C14</f>
        <v>0</v>
      </c>
      <c r="E11" s="132" t="s">
        <v>370</v>
      </c>
      <c r="G11" s="534"/>
    </row>
    <row r="12" spans="2:7" s="44" customFormat="1" ht="27" customHeight="1" x14ac:dyDescent="0.25">
      <c r="B12" s="131" t="s">
        <v>2</v>
      </c>
      <c r="C12" s="139">
        <f>AVERAGE('SVT Calculator'!C18:L18)</f>
        <v>0</v>
      </c>
      <c r="D12" s="119">
        <f>SUM('Social Value Proxies'!C15:L15)</f>
        <v>0</v>
      </c>
      <c r="E12" s="132" t="s">
        <v>370</v>
      </c>
    </row>
    <row r="13" spans="2:7" s="44" customFormat="1" ht="27" customHeight="1" x14ac:dyDescent="0.25">
      <c r="B13" s="129" t="s">
        <v>130</v>
      </c>
      <c r="C13" s="401">
        <f>'SVT Calculator'!C19</f>
        <v>0</v>
      </c>
      <c r="D13" s="119">
        <f>'Social Value Proxies'!C16</f>
        <v>0</v>
      </c>
      <c r="E13" s="130" t="s">
        <v>370</v>
      </c>
    </row>
    <row r="14" spans="2:7" ht="27" customHeight="1" thickBot="1" x14ac:dyDescent="0.3">
      <c r="B14" s="532" t="s">
        <v>384</v>
      </c>
      <c r="C14" s="533"/>
      <c r="D14" s="402">
        <f>SUM(D5:D13)</f>
        <v>0</v>
      </c>
      <c r="E14" s="410" t="str">
        <f>'SVT Calculator'!L34</f>
        <v/>
      </c>
    </row>
  </sheetData>
  <sheetProtection algorithmName="SHA-512" hashValue="4NhkuR0oimTkT3xKFhLv3VT6ESWDVimpIOkSPN7tp2wFY5dRguK3TSJrITse7zfI6w3KGfIwEPHnG9U5vcxLYw==" saltValue="BWaoXAL25LePfF04GoD0IQ==" spinCount="100000" sheet="1" objects="1" scenarios="1"/>
  <mergeCells count="2">
    <mergeCell ref="B14:C14"/>
    <mergeCell ref="G9:G11"/>
  </mergeCell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B2:X36"/>
  <sheetViews>
    <sheetView showGridLines="0" zoomScale="70" zoomScaleNormal="70" workbookViewId="0">
      <selection activeCell="B35" sqref="B35"/>
    </sheetView>
  </sheetViews>
  <sheetFormatPr defaultRowHeight="24" customHeight="1" x14ac:dyDescent="0.25"/>
  <cols>
    <col min="2" max="2" width="40.7109375" customWidth="1"/>
    <col min="3" max="13" width="19.28515625" customWidth="1"/>
    <col min="16" max="16" width="29.5703125" customWidth="1"/>
    <col min="17" max="17" width="16.85546875" customWidth="1"/>
  </cols>
  <sheetData>
    <row r="2" spans="2:24" ht="24" customHeight="1" x14ac:dyDescent="0.4">
      <c r="B2" s="8" t="s">
        <v>389</v>
      </c>
      <c r="E2" s="9" t="s">
        <v>387</v>
      </c>
    </row>
    <row r="3" spans="2:24" ht="20.25" customHeight="1" x14ac:dyDescent="0.25">
      <c r="E3" s="417" t="s">
        <v>390</v>
      </c>
    </row>
    <row r="4" spans="2:24" ht="11.25" customHeight="1" thickBot="1" x14ac:dyDescent="0.3"/>
    <row r="5" spans="2:24" ht="24" customHeight="1" thickBot="1" x14ac:dyDescent="0.3">
      <c r="B5" s="109"/>
      <c r="C5" s="127" t="s">
        <v>131</v>
      </c>
      <c r="D5" s="535" t="s">
        <v>366</v>
      </c>
      <c r="E5" s="536"/>
      <c r="F5" s="536"/>
      <c r="G5" s="536"/>
      <c r="H5" s="537"/>
      <c r="I5" s="535" t="s">
        <v>360</v>
      </c>
      <c r="J5" s="537"/>
      <c r="K5" s="535" t="s">
        <v>406</v>
      </c>
      <c r="L5" s="537"/>
    </row>
    <row r="6" spans="2:24" ht="24" customHeight="1" x14ac:dyDescent="0.25">
      <c r="B6" s="106" t="s">
        <v>122</v>
      </c>
      <c r="C6" s="409">
        <f>'SVT Calculator'!C9</f>
        <v>0</v>
      </c>
      <c r="D6" s="409">
        <f>'SVT Calculator'!D9</f>
        <v>0</v>
      </c>
      <c r="E6" s="409">
        <f>'SVT Calculator'!E9</f>
        <v>0</v>
      </c>
      <c r="F6" s="409">
        <f>'SVT Calculator'!F9</f>
        <v>0</v>
      </c>
      <c r="G6" s="409">
        <f>'SVT Calculator'!G9</f>
        <v>0</v>
      </c>
      <c r="H6" s="409">
        <f>'SVT Calculator'!H9</f>
        <v>0</v>
      </c>
      <c r="I6" s="409">
        <f>'SVT Calculator'!I9</f>
        <v>0</v>
      </c>
      <c r="J6" s="409">
        <f>'SVT Calculator'!J9</f>
        <v>0</v>
      </c>
      <c r="K6" s="500">
        <f>'SVT Calculator'!K9</f>
        <v>0</v>
      </c>
      <c r="L6" s="500">
        <f>'SVT Calculator'!L9</f>
        <v>0</v>
      </c>
      <c r="M6" s="108"/>
    </row>
    <row r="7" spans="2:24" ht="24" customHeight="1" x14ac:dyDescent="0.25">
      <c r="B7" s="94" t="s">
        <v>367</v>
      </c>
      <c r="C7" s="409">
        <f>'SVT Calculator'!C10</f>
        <v>0</v>
      </c>
      <c r="D7" s="409">
        <f>'SVT Calculator'!D10</f>
        <v>0</v>
      </c>
      <c r="E7" s="409">
        <f>'SVT Calculator'!E10</f>
        <v>0</v>
      </c>
      <c r="F7" s="409">
        <f>'SVT Calculator'!F10</f>
        <v>0</v>
      </c>
      <c r="G7" s="409">
        <f>'SVT Calculator'!G10</f>
        <v>0</v>
      </c>
      <c r="H7" s="409">
        <f>'SVT Calculator'!H10</f>
        <v>0</v>
      </c>
      <c r="I7" s="409">
        <f>'SVT Calculator'!I10</f>
        <v>0</v>
      </c>
      <c r="J7" s="409">
        <f>'SVT Calculator'!J10</f>
        <v>0</v>
      </c>
      <c r="K7" s="409">
        <f>'SVT Calculator'!K10</f>
        <v>0</v>
      </c>
      <c r="L7" s="409">
        <f>'SVT Calculator'!L10</f>
        <v>0</v>
      </c>
      <c r="M7" s="108"/>
    </row>
    <row r="8" spans="2:24" ht="24" customHeight="1" x14ac:dyDescent="0.25">
      <c r="B8" s="92" t="s">
        <v>124</v>
      </c>
      <c r="C8" s="409">
        <f>'SVT Calculator'!C11</f>
        <v>0</v>
      </c>
      <c r="D8" s="409">
        <f>'SVT Calculator'!D11</f>
        <v>0</v>
      </c>
      <c r="E8" s="409">
        <f>'SVT Calculator'!E11</f>
        <v>0</v>
      </c>
      <c r="F8" s="409">
        <f>'SVT Calculator'!F11</f>
        <v>0</v>
      </c>
      <c r="G8" s="409">
        <f>'SVT Calculator'!G11</f>
        <v>0</v>
      </c>
      <c r="H8" s="409">
        <f>'SVT Calculator'!H11</f>
        <v>0</v>
      </c>
      <c r="I8" s="409">
        <f>'SVT Calculator'!I11</f>
        <v>0</v>
      </c>
      <c r="J8" s="409">
        <f>'SVT Calculator'!J11</f>
        <v>0</v>
      </c>
      <c r="K8" s="409">
        <f>'SVT Calculator'!K11</f>
        <v>0</v>
      </c>
      <c r="L8" s="409">
        <f>'SVT Calculator'!L11</f>
        <v>0</v>
      </c>
      <c r="M8" s="108"/>
    </row>
    <row r="9" spans="2:24" ht="24" customHeight="1" thickBot="1" x14ac:dyDescent="0.3">
      <c r="B9" s="407" t="s">
        <v>134</v>
      </c>
      <c r="C9" s="409">
        <f>'SVT Calculator'!C12</f>
        <v>1</v>
      </c>
      <c r="D9" s="409">
        <f>'SVT Calculator'!D12</f>
        <v>0</v>
      </c>
      <c r="E9" s="409">
        <f>'SVT Calculator'!E12</f>
        <v>0</v>
      </c>
      <c r="F9" s="409">
        <f>'SVT Calculator'!F12</f>
        <v>0</v>
      </c>
      <c r="G9" s="409">
        <f>'SVT Calculator'!G12</f>
        <v>0</v>
      </c>
      <c r="H9" s="409">
        <f>'SVT Calculator'!H12</f>
        <v>0</v>
      </c>
      <c r="I9" s="409">
        <f>'SVT Calculator'!I12</f>
        <v>0</v>
      </c>
      <c r="J9" s="409">
        <f>'SVT Calculator'!J12</f>
        <v>0</v>
      </c>
      <c r="K9" s="405">
        <f>'SVT Calculator'!K12</f>
        <v>0</v>
      </c>
      <c r="L9" s="405">
        <f>'SVT Calculator'!L12</f>
        <v>0</v>
      </c>
      <c r="M9" s="108"/>
    </row>
    <row r="10" spans="2:24" ht="24" customHeight="1" x14ac:dyDescent="0.25">
      <c r="B10" s="407" t="s">
        <v>83</v>
      </c>
      <c r="C10" s="405">
        <f>'SVT Calculator'!C13</f>
        <v>0</v>
      </c>
      <c r="D10" s="405">
        <f>'SVT Calculator'!D13</f>
        <v>0</v>
      </c>
      <c r="E10" s="405">
        <f>'SVT Calculator'!E13</f>
        <v>0</v>
      </c>
      <c r="F10" s="405">
        <f>'SVT Calculator'!F13</f>
        <v>0</v>
      </c>
      <c r="G10" s="405">
        <f>'SVT Calculator'!G13</f>
        <v>0</v>
      </c>
      <c r="H10" s="405">
        <f>'SVT Calculator'!H13</f>
        <v>0</v>
      </c>
      <c r="I10" s="405">
        <f>'SVT Calculator'!I13</f>
        <v>0</v>
      </c>
      <c r="J10" s="405">
        <f>'SVT Calculator'!J13</f>
        <v>0</v>
      </c>
      <c r="K10" s="405">
        <f>'SVT Calculator'!K13</f>
        <v>0</v>
      </c>
      <c r="L10" s="405">
        <f>'SVT Calculator'!L13</f>
        <v>0</v>
      </c>
      <c r="M10" s="95" t="s">
        <v>60</v>
      </c>
      <c r="P10" s="6" t="s">
        <v>391</v>
      </c>
    </row>
    <row r="11" spans="2:24" ht="24" customHeight="1" x14ac:dyDescent="0.25">
      <c r="B11" s="408" t="s">
        <v>75</v>
      </c>
      <c r="C11" s="115">
        <f>$Q$11*'SVT Calculator'!C14</f>
        <v>0</v>
      </c>
      <c r="D11" s="115"/>
      <c r="E11" s="115"/>
      <c r="F11" s="115"/>
      <c r="G11" s="115"/>
      <c r="H11" s="115"/>
      <c r="I11" s="115"/>
      <c r="J11" s="115"/>
      <c r="K11" s="499"/>
      <c r="L11" s="499"/>
      <c r="M11" s="117">
        <f>SUM(C11:H11)</f>
        <v>0</v>
      </c>
      <c r="P11" t="s">
        <v>75</v>
      </c>
      <c r="Q11" s="7">
        <v>14379</v>
      </c>
      <c r="R11" t="s">
        <v>84</v>
      </c>
    </row>
    <row r="12" spans="2:24" ht="24" customHeight="1" x14ac:dyDescent="0.25">
      <c r="B12" s="408" t="s">
        <v>77</v>
      </c>
      <c r="C12" s="115">
        <f>$Q$12*'SVT Calculator'!C15</f>
        <v>0</v>
      </c>
      <c r="D12" s="115"/>
      <c r="E12" s="115"/>
      <c r="F12" s="115"/>
      <c r="G12" s="115"/>
      <c r="H12" s="115"/>
      <c r="I12" s="115"/>
      <c r="J12" s="115"/>
      <c r="K12" s="499"/>
      <c r="L12" s="499"/>
      <c r="M12" s="117">
        <f>SUM(C12:H12)</f>
        <v>0</v>
      </c>
      <c r="P12" t="s">
        <v>77</v>
      </c>
      <c r="Q12" s="510">
        <f>14328/2</f>
        <v>7164</v>
      </c>
      <c r="R12" t="s">
        <v>102</v>
      </c>
    </row>
    <row r="13" spans="2:24" ht="24" customHeight="1" x14ac:dyDescent="0.25">
      <c r="B13" s="408" t="s">
        <v>76</v>
      </c>
      <c r="C13" s="115">
        <f>$Q$13*'SVT Calculator'!C16</f>
        <v>0</v>
      </c>
      <c r="D13" s="115">
        <f>$Q$13*'SVT Calculator'!D16</f>
        <v>0</v>
      </c>
      <c r="E13" s="115">
        <f>$Q$13*'SVT Calculator'!E16</f>
        <v>0</v>
      </c>
      <c r="F13" s="115">
        <f>$Q$13*'SVT Calculator'!F16</f>
        <v>0</v>
      </c>
      <c r="G13" s="115">
        <f>$Q$13*'SVT Calculator'!G16</f>
        <v>0</v>
      </c>
      <c r="H13" s="115">
        <f>$Q$13*'SVT Calculator'!H16</f>
        <v>0</v>
      </c>
      <c r="I13" s="115">
        <f>$Q$13*'SVT Calculator'!I16</f>
        <v>0</v>
      </c>
      <c r="J13" s="115">
        <f>$Q$13*'SVT Calculator'!J16</f>
        <v>0</v>
      </c>
      <c r="K13" s="115">
        <f>$Q$13*'SVT Calculator'!K16</f>
        <v>0</v>
      </c>
      <c r="L13" s="115">
        <f>$Q$13*'SVT Calculator'!L16</f>
        <v>0</v>
      </c>
      <c r="M13" s="118">
        <f>SUM(C13:H13)</f>
        <v>0</v>
      </c>
      <c r="P13" t="s">
        <v>76</v>
      </c>
      <c r="Q13" s="7">
        <v>148.94999999999999</v>
      </c>
      <c r="R13" t="s">
        <v>101</v>
      </c>
    </row>
    <row r="14" spans="2:24" ht="24" customHeight="1" x14ac:dyDescent="0.25">
      <c r="B14" s="408" t="s">
        <v>68</v>
      </c>
      <c r="C14" s="115">
        <f>'SVT Calculator'!C17*('SVT Calculator'!$C$4/1000000)*'Social Value Proxies'!Q14</f>
        <v>0</v>
      </c>
      <c r="D14" s="115"/>
      <c r="E14" s="115"/>
      <c r="F14" s="115"/>
      <c r="G14" s="115"/>
      <c r="H14" s="115"/>
      <c r="I14" s="115"/>
      <c r="J14" s="115"/>
      <c r="K14" s="115"/>
      <c r="L14" s="115"/>
      <c r="M14" s="116">
        <f>SUM(C14:H14)</f>
        <v>0</v>
      </c>
      <c r="P14" t="s">
        <v>68</v>
      </c>
      <c r="Q14" s="7">
        <f>SUM(0.27*100000)</f>
        <v>27000</v>
      </c>
      <c r="R14" t="s">
        <v>393</v>
      </c>
    </row>
    <row r="15" spans="2:24" ht="24" customHeight="1" x14ac:dyDescent="0.25">
      <c r="B15" s="408" t="s">
        <v>69</v>
      </c>
      <c r="C15" s="115">
        <f>'SVT Calculator'!C18*('SVT Calculator'!$C$4/1000000)*'Social Value Proxies'!Q15</f>
        <v>0</v>
      </c>
      <c r="D15" s="115">
        <f>'SVT Calculator'!D18*('SVT Calculator'!D13/10000)*'Social Value Proxies'!$X$15</f>
        <v>0</v>
      </c>
      <c r="E15" s="115">
        <f>'SVT Calculator'!E18*('SVT Calculator'!E13/10000)*'Social Value Proxies'!$X$15</f>
        <v>0</v>
      </c>
      <c r="F15" s="115">
        <f>'SVT Calculator'!F18*('SVT Calculator'!F13/10000)*'Social Value Proxies'!$X$15</f>
        <v>0</v>
      </c>
      <c r="G15" s="115">
        <f>'SVT Calculator'!G18*('SVT Calculator'!G13/10000)*'Social Value Proxies'!$X$15</f>
        <v>0</v>
      </c>
      <c r="H15" s="115">
        <f>'SVT Calculator'!H18*('SVT Calculator'!H13/10000)*'Social Value Proxies'!$X$15</f>
        <v>0</v>
      </c>
      <c r="I15" s="115">
        <f>'SVT Calculator'!I18*('SVT Calculator'!I13/10000)*'Social Value Proxies'!$X$15</f>
        <v>0</v>
      </c>
      <c r="J15" s="115">
        <f>'SVT Calculator'!J18*('SVT Calculator'!J13/10000)*'Social Value Proxies'!$X$15</f>
        <v>0</v>
      </c>
      <c r="K15" s="115">
        <f>'SVT Calculator'!K18*('SVT Calculator'!K13/10000)*'Social Value Proxies'!$X$15</f>
        <v>0</v>
      </c>
      <c r="L15" s="115">
        <f>'SVT Calculator'!L18*('SVT Calculator'!L13/10000)*'Social Value Proxies'!$X$15</f>
        <v>0</v>
      </c>
      <c r="M15" s="116">
        <f>SUM(C15:H15)</f>
        <v>0</v>
      </c>
      <c r="P15" t="s">
        <v>69</v>
      </c>
      <c r="Q15" s="7">
        <v>12000</v>
      </c>
      <c r="R15" t="s">
        <v>392</v>
      </c>
      <c r="X15">
        <v>1200</v>
      </c>
    </row>
    <row r="16" spans="2:24" ht="24" customHeight="1" x14ac:dyDescent="0.25">
      <c r="B16" s="408" t="s">
        <v>70</v>
      </c>
      <c r="C16" s="115">
        <f>'SVT Calculator'!C19*('SVT Calculator'!$C$4/1000000)*'Social Value Proxies'!Q16</f>
        <v>0</v>
      </c>
      <c r="D16" s="115"/>
      <c r="E16" s="115"/>
      <c r="F16" s="115"/>
      <c r="G16" s="115"/>
      <c r="H16" s="115"/>
      <c r="I16" s="115"/>
      <c r="J16" s="115"/>
      <c r="K16" s="115"/>
      <c r="L16" s="115"/>
      <c r="M16" s="116">
        <f t="shared" ref="M16:M26" si="0">SUM(C16:H16)</f>
        <v>0</v>
      </c>
      <c r="P16" t="s">
        <v>70</v>
      </c>
      <c r="Q16" s="7">
        <f>SUM(88.95*100)</f>
        <v>8895</v>
      </c>
      <c r="R16" t="s">
        <v>104</v>
      </c>
    </row>
    <row r="17" spans="2:18" ht="24" customHeight="1" x14ac:dyDescent="0.25">
      <c r="B17" s="408" t="s">
        <v>81</v>
      </c>
      <c r="C17" s="115">
        <f>$Q$17*'SVT Calculator'!C20</f>
        <v>0</v>
      </c>
      <c r="D17" s="115">
        <f>$Q$17*'SVT Calculator'!D20</f>
        <v>0</v>
      </c>
      <c r="E17" s="115">
        <f>$Q$17*'SVT Calculator'!E20</f>
        <v>0</v>
      </c>
      <c r="F17" s="115">
        <f>$Q$17*'SVT Calculator'!F20</f>
        <v>0</v>
      </c>
      <c r="G17" s="115">
        <f>$Q$17*'SVT Calculator'!G20</f>
        <v>0</v>
      </c>
      <c r="H17" s="115">
        <f>$Q$17*'SVT Calculator'!H20</f>
        <v>0</v>
      </c>
      <c r="I17" s="115">
        <f>$Q$17*'SVT Calculator'!I20</f>
        <v>0</v>
      </c>
      <c r="J17" s="115">
        <f>$Q$17*'SVT Calculator'!J20</f>
        <v>0</v>
      </c>
      <c r="K17" s="115">
        <f>$Q$17*'SVT Calculator'!K20</f>
        <v>0</v>
      </c>
      <c r="L17" s="115">
        <f>$Q$17*'SVT Calculator'!L20</f>
        <v>0</v>
      </c>
      <c r="M17" s="118">
        <f t="shared" si="0"/>
        <v>0</v>
      </c>
      <c r="P17" t="s">
        <v>81</v>
      </c>
      <c r="Q17" s="7">
        <v>85.57</v>
      </c>
      <c r="R17" t="s">
        <v>101</v>
      </c>
    </row>
    <row r="18" spans="2:18" ht="24" customHeight="1" x14ac:dyDescent="0.25">
      <c r="B18" s="408" t="s">
        <v>82</v>
      </c>
      <c r="C18" s="115">
        <f>$Q$18*'SVT Calculator'!C21</f>
        <v>0</v>
      </c>
      <c r="D18" s="115">
        <f>$Q$18*'SVT Calculator'!D21</f>
        <v>0</v>
      </c>
      <c r="E18" s="115">
        <f>$Q$18*'SVT Calculator'!E21</f>
        <v>0</v>
      </c>
      <c r="F18" s="115">
        <f>$Q$18*'SVT Calculator'!F21</f>
        <v>0</v>
      </c>
      <c r="G18" s="115">
        <f>$Q$18*'SVT Calculator'!G21</f>
        <v>0</v>
      </c>
      <c r="H18" s="115">
        <f>$Q$18*'SVT Calculator'!H21</f>
        <v>0</v>
      </c>
      <c r="I18" s="115">
        <f>$Q$18*'SVT Calculator'!I21</f>
        <v>0</v>
      </c>
      <c r="J18" s="115">
        <f>$Q$18*'SVT Calculator'!J21</f>
        <v>0</v>
      </c>
      <c r="K18" s="115">
        <f>$Q$18*'SVT Calculator'!K21</f>
        <v>0</v>
      </c>
      <c r="L18" s="115">
        <f>$Q$18*'SVT Calculator'!L21</f>
        <v>0</v>
      </c>
      <c r="M18" s="118">
        <f t="shared" si="0"/>
        <v>0</v>
      </c>
      <c r="P18" t="s">
        <v>82</v>
      </c>
      <c r="Q18" s="7">
        <f>100.33</f>
        <v>100.33</v>
      </c>
      <c r="R18" t="s">
        <v>101</v>
      </c>
    </row>
    <row r="19" spans="2:18" ht="24" customHeight="1" x14ac:dyDescent="0.25">
      <c r="B19" s="408" t="s">
        <v>72</v>
      </c>
      <c r="C19" s="115">
        <f>$Q19*'SVT Calculator'!C22</f>
        <v>0</v>
      </c>
      <c r="D19" s="115">
        <f>$Q19*'SVT Calculator'!D22</f>
        <v>0</v>
      </c>
      <c r="E19" s="115">
        <f>$Q19*'SVT Calculator'!E22</f>
        <v>0</v>
      </c>
      <c r="F19" s="115">
        <f>$Q19*'SVT Calculator'!F22</f>
        <v>0</v>
      </c>
      <c r="G19" s="115">
        <f>$Q19*'SVT Calculator'!G22</f>
        <v>0</v>
      </c>
      <c r="H19" s="115">
        <f>$Q19*'SVT Calculator'!H22</f>
        <v>0</v>
      </c>
      <c r="I19" s="115">
        <f>$Q19*'SVT Calculator'!I22</f>
        <v>0</v>
      </c>
      <c r="J19" s="115">
        <f>$Q19*'SVT Calculator'!J22</f>
        <v>0</v>
      </c>
      <c r="K19" s="115">
        <f>$Q19*'SVT Calculator'!K22</f>
        <v>0</v>
      </c>
      <c r="L19" s="115">
        <f>$Q19*'SVT Calculator'!L22</f>
        <v>0</v>
      </c>
      <c r="M19" s="118">
        <f t="shared" si="0"/>
        <v>0</v>
      </c>
      <c r="P19" t="s">
        <v>72</v>
      </c>
      <c r="Q19" s="7">
        <v>246.39080311838504</v>
      </c>
      <c r="R19" t="s">
        <v>103</v>
      </c>
    </row>
    <row r="20" spans="2:18" ht="24" customHeight="1" x14ac:dyDescent="0.25">
      <c r="B20" s="408" t="s">
        <v>73</v>
      </c>
      <c r="C20" s="115">
        <f>$Q$20*'SVT Calculator'!C23</f>
        <v>0</v>
      </c>
      <c r="D20" s="115">
        <f>$Q$20*'SVT Calculator'!D23</f>
        <v>0</v>
      </c>
      <c r="E20" s="115">
        <f>$Q$20*'SVT Calculator'!E23</f>
        <v>0</v>
      </c>
      <c r="F20" s="115">
        <f>$Q$20*'SVT Calculator'!F23</f>
        <v>0</v>
      </c>
      <c r="G20" s="115">
        <f>$Q$20*'SVT Calculator'!G23</f>
        <v>0</v>
      </c>
      <c r="H20" s="115">
        <f>$Q$20*'SVT Calculator'!H23</f>
        <v>0</v>
      </c>
      <c r="I20" s="115">
        <f>$Q$20*'SVT Calculator'!I23</f>
        <v>0</v>
      </c>
      <c r="J20" s="115">
        <f>$Q$20*'SVT Calculator'!J23</f>
        <v>0</v>
      </c>
      <c r="K20" s="115">
        <f>$Q$20*'SVT Calculator'!K23</f>
        <v>0</v>
      </c>
      <c r="L20" s="115">
        <f>$Q$20*'SVT Calculator'!L23</f>
        <v>0</v>
      </c>
      <c r="M20" s="118">
        <f t="shared" si="0"/>
        <v>0</v>
      </c>
      <c r="P20" t="s">
        <v>73</v>
      </c>
      <c r="Q20" s="7">
        <v>100</v>
      </c>
      <c r="R20" t="s">
        <v>117</v>
      </c>
    </row>
    <row r="21" spans="2:18" ht="24" customHeight="1" x14ac:dyDescent="0.25">
      <c r="B21" s="408" t="s">
        <v>78</v>
      </c>
      <c r="C21" s="115">
        <f>$Q$21*'SVT Calculator'!C24</f>
        <v>0</v>
      </c>
      <c r="D21" s="115">
        <f>$Q$21*'SVT Calculator'!D24</f>
        <v>0</v>
      </c>
      <c r="E21" s="115">
        <f>$Q$21*'SVT Calculator'!E24</f>
        <v>0</v>
      </c>
      <c r="F21" s="115">
        <f>$Q$21*'SVT Calculator'!F24</f>
        <v>0</v>
      </c>
      <c r="G21" s="115">
        <f>$Q$21*'SVT Calculator'!G24</f>
        <v>0</v>
      </c>
      <c r="H21" s="115">
        <f>$Q$21*'SVT Calculator'!H24</f>
        <v>0</v>
      </c>
      <c r="I21" s="115">
        <f>$Q$21*'SVT Calculator'!I24</f>
        <v>0</v>
      </c>
      <c r="J21" s="115">
        <f>$Q$21*'SVT Calculator'!J24</f>
        <v>0</v>
      </c>
      <c r="K21" s="115">
        <f>$Q$21*'SVT Calculator'!K24</f>
        <v>0</v>
      </c>
      <c r="L21" s="115">
        <f>$Q$21*'SVT Calculator'!L24</f>
        <v>0</v>
      </c>
      <c r="M21" s="118">
        <f t="shared" si="0"/>
        <v>0</v>
      </c>
      <c r="P21" t="s">
        <v>78</v>
      </c>
      <c r="Q21" s="7">
        <v>100</v>
      </c>
      <c r="R21" t="s">
        <v>117</v>
      </c>
    </row>
    <row r="22" spans="2:18" ht="24" customHeight="1" x14ac:dyDescent="0.25">
      <c r="B22" s="408" t="s">
        <v>67</v>
      </c>
      <c r="C22" s="115">
        <f>$Q$22*'SVT Calculator'!C25</f>
        <v>0</v>
      </c>
      <c r="D22" s="115">
        <f>$Q$22*'SVT Calculator'!D25</f>
        <v>0</v>
      </c>
      <c r="E22" s="115">
        <f>$Q$22*'SVT Calculator'!E25</f>
        <v>0</v>
      </c>
      <c r="F22" s="115">
        <f>$Q$22*'SVT Calculator'!F25</f>
        <v>0</v>
      </c>
      <c r="G22" s="115">
        <f>$Q$22*'SVT Calculator'!G25</f>
        <v>0</v>
      </c>
      <c r="H22" s="115">
        <f>$Q$22*'SVT Calculator'!H25</f>
        <v>0</v>
      </c>
      <c r="I22" s="115">
        <f>$Q$22*'SVT Calculator'!I25</f>
        <v>0</v>
      </c>
      <c r="J22" s="115">
        <f>$Q$22*'SVT Calculator'!J25</f>
        <v>0</v>
      </c>
      <c r="K22" s="115">
        <f>$Q$22*'SVT Calculator'!K25</f>
        <v>0</v>
      </c>
      <c r="L22" s="115">
        <f>$Q$22*'SVT Calculator'!L25</f>
        <v>0</v>
      </c>
      <c r="M22" s="118">
        <f t="shared" si="0"/>
        <v>0</v>
      </c>
      <c r="P22" t="s">
        <v>67</v>
      </c>
      <c r="Q22" s="7">
        <v>100</v>
      </c>
      <c r="R22" t="s">
        <v>117</v>
      </c>
    </row>
    <row r="23" spans="2:18" ht="24" customHeight="1" x14ac:dyDescent="0.25">
      <c r="B23" s="408" t="s">
        <v>71</v>
      </c>
      <c r="C23" s="115">
        <f>$Q$23*'SVT Calculator'!C26</f>
        <v>0</v>
      </c>
      <c r="D23" s="115">
        <f>$Q$23*'SVT Calculator'!D26</f>
        <v>0</v>
      </c>
      <c r="E23" s="115">
        <f>$Q$23*'SVT Calculator'!E26</f>
        <v>0</v>
      </c>
      <c r="F23" s="115">
        <f>$Q$23*'SVT Calculator'!F26</f>
        <v>0</v>
      </c>
      <c r="G23" s="115">
        <f>$Q$23*'SVT Calculator'!G26</f>
        <v>0</v>
      </c>
      <c r="H23" s="115">
        <f>$Q$23*'SVT Calculator'!H26</f>
        <v>0</v>
      </c>
      <c r="I23" s="115">
        <f>$Q$23*'SVT Calculator'!I26</f>
        <v>0</v>
      </c>
      <c r="J23" s="115">
        <f>$Q$23*'SVT Calculator'!J26</f>
        <v>0</v>
      </c>
      <c r="K23" s="115">
        <f>$Q$23*'SVT Calculator'!K26</f>
        <v>0</v>
      </c>
      <c r="L23" s="115">
        <f>$Q$23*'SVT Calculator'!L26</f>
        <v>0</v>
      </c>
      <c r="M23" s="118">
        <f t="shared" si="0"/>
        <v>0</v>
      </c>
      <c r="P23" t="s">
        <v>71</v>
      </c>
      <c r="Q23" s="7">
        <v>14.8</v>
      </c>
      <c r="R23" t="s">
        <v>101</v>
      </c>
    </row>
    <row r="24" spans="2:18" ht="24" customHeight="1" x14ac:dyDescent="0.25">
      <c r="B24" s="408" t="s">
        <v>74</v>
      </c>
      <c r="C24" s="115">
        <f>$Q$24*'SVT Calculator'!C27</f>
        <v>0</v>
      </c>
      <c r="D24" s="115">
        <f>$Q$24*'SVT Calculator'!D27</f>
        <v>0</v>
      </c>
      <c r="E24" s="115">
        <f>$Q$24*'SVT Calculator'!E27</f>
        <v>0</v>
      </c>
      <c r="F24" s="115">
        <f>$Q$24*'SVT Calculator'!F27</f>
        <v>0</v>
      </c>
      <c r="G24" s="115">
        <f>$Q$24*'SVT Calculator'!G27</f>
        <v>0</v>
      </c>
      <c r="H24" s="115">
        <f>$Q$24*'SVT Calculator'!H27</f>
        <v>0</v>
      </c>
      <c r="I24" s="115">
        <f>$Q$24*'SVT Calculator'!I27</f>
        <v>0</v>
      </c>
      <c r="J24" s="115">
        <f>$Q$24*'SVT Calculator'!J27</f>
        <v>0</v>
      </c>
      <c r="K24" s="115">
        <f>$Q$24*'SVT Calculator'!K27</f>
        <v>0</v>
      </c>
      <c r="L24" s="115">
        <f>$Q$24*'SVT Calculator'!L27</f>
        <v>0</v>
      </c>
      <c r="M24" s="118">
        <f t="shared" si="0"/>
        <v>0</v>
      </c>
      <c r="P24" t="s">
        <v>74</v>
      </c>
      <c r="Q24" s="7">
        <v>14.8</v>
      </c>
      <c r="R24" t="s">
        <v>101</v>
      </c>
    </row>
    <row r="25" spans="2:18" ht="24" customHeight="1" x14ac:dyDescent="0.25">
      <c r="B25" s="408" t="s">
        <v>79</v>
      </c>
      <c r="C25" s="115">
        <f>$Q$25*'SVT Calculator'!C28</f>
        <v>0</v>
      </c>
      <c r="D25" s="115">
        <f>$Q$25*'SVT Calculator'!D28</f>
        <v>0</v>
      </c>
      <c r="E25" s="115">
        <f>$Q$25*'SVT Calculator'!E28</f>
        <v>0</v>
      </c>
      <c r="F25" s="115">
        <f>$Q$25*'SVT Calculator'!F28</f>
        <v>0</v>
      </c>
      <c r="G25" s="115">
        <f>$Q$25*'SVT Calculator'!G28</f>
        <v>0</v>
      </c>
      <c r="H25" s="115">
        <f>$Q$25*'SVT Calculator'!H28</f>
        <v>0</v>
      </c>
      <c r="I25" s="115">
        <f>$Q$25*'SVT Calculator'!I28</f>
        <v>0</v>
      </c>
      <c r="J25" s="115">
        <f>$Q$25*'SVT Calculator'!J28</f>
        <v>0</v>
      </c>
      <c r="K25" s="115">
        <f>$Q$25*'SVT Calculator'!K28</f>
        <v>0</v>
      </c>
      <c r="L25" s="115">
        <f>$Q$25*'SVT Calculator'!L28</f>
        <v>0</v>
      </c>
      <c r="M25" s="118">
        <f t="shared" si="0"/>
        <v>0</v>
      </c>
      <c r="P25" t="s">
        <v>79</v>
      </c>
      <c r="Q25" s="7">
        <v>14.8</v>
      </c>
      <c r="R25" t="s">
        <v>101</v>
      </c>
    </row>
    <row r="26" spans="2:18" ht="24" customHeight="1" thickBot="1" x14ac:dyDescent="0.3">
      <c r="B26" s="411" t="s">
        <v>80</v>
      </c>
      <c r="C26" s="412">
        <f>$Q$26*'SVT Calculator'!C29</f>
        <v>0</v>
      </c>
      <c r="D26" s="412">
        <f>$Q$26*'SVT Calculator'!D29</f>
        <v>0</v>
      </c>
      <c r="E26" s="412">
        <f>$Q$26*'SVT Calculator'!E29</f>
        <v>0</v>
      </c>
      <c r="F26" s="412">
        <f>$Q$26*'SVT Calculator'!F29</f>
        <v>0</v>
      </c>
      <c r="G26" s="412">
        <f>$Q$26*'SVT Calculator'!G29</f>
        <v>0</v>
      </c>
      <c r="H26" s="412">
        <f>$Q$26*'SVT Calculator'!H29</f>
        <v>0</v>
      </c>
      <c r="I26" s="412">
        <f>$Q$26*'SVT Calculator'!I29</f>
        <v>0</v>
      </c>
      <c r="J26" s="412">
        <f>$Q$26*'SVT Calculator'!J29</f>
        <v>0</v>
      </c>
      <c r="K26" s="412">
        <f>$Q$26*'SVT Calculator'!K29</f>
        <v>0</v>
      </c>
      <c r="L26" s="412">
        <f>$Q$26*'SVT Calculator'!L29</f>
        <v>0</v>
      </c>
      <c r="M26" s="413">
        <f t="shared" si="0"/>
        <v>0</v>
      </c>
      <c r="P26" t="s">
        <v>80</v>
      </c>
      <c r="Q26" s="7">
        <v>14.8</v>
      </c>
      <c r="R26" t="s">
        <v>101</v>
      </c>
    </row>
    <row r="27" spans="2:18" ht="24" customHeight="1" thickBot="1" x14ac:dyDescent="0.3">
      <c r="B27" s="414" t="s">
        <v>60</v>
      </c>
      <c r="C27" s="415">
        <f>SUM(C11:C26)</f>
        <v>0</v>
      </c>
      <c r="D27" s="415">
        <f t="shared" ref="D27:M27" si="1">SUM(D11:D26)</f>
        <v>0</v>
      </c>
      <c r="E27" s="415">
        <f t="shared" si="1"/>
        <v>0</v>
      </c>
      <c r="F27" s="415">
        <f t="shared" si="1"/>
        <v>0</v>
      </c>
      <c r="G27" s="415">
        <f t="shared" si="1"/>
        <v>0</v>
      </c>
      <c r="H27" s="415">
        <f t="shared" si="1"/>
        <v>0</v>
      </c>
      <c r="I27" s="415">
        <f t="shared" si="1"/>
        <v>0</v>
      </c>
      <c r="J27" s="415">
        <f t="shared" si="1"/>
        <v>0</v>
      </c>
      <c r="K27" s="415">
        <f t="shared" ref="K27:L27" si="2">SUM(K11:K26)</f>
        <v>0</v>
      </c>
      <c r="L27" s="415">
        <f t="shared" si="2"/>
        <v>0</v>
      </c>
      <c r="M27" s="416">
        <f t="shared" si="1"/>
        <v>0</v>
      </c>
    </row>
    <row r="28" spans="2:18" ht="24" customHeight="1" x14ac:dyDescent="0.25">
      <c r="B28" s="422" t="s">
        <v>371</v>
      </c>
      <c r="C28" s="120"/>
      <c r="D28" s="120"/>
      <c r="E28" s="120"/>
      <c r="F28" s="120"/>
      <c r="G28" s="120"/>
      <c r="H28" s="120"/>
      <c r="I28" s="120"/>
      <c r="J28" s="120"/>
      <c r="K28" s="120"/>
      <c r="L28" s="120"/>
      <c r="M28" s="423"/>
    </row>
    <row r="29" spans="2:18" ht="24" customHeight="1" x14ac:dyDescent="0.25">
      <c r="B29" s="122" t="s">
        <v>369</v>
      </c>
      <c r="C29" s="7">
        <f>SUM(C13,C17,C18,C19,C20,C21,C22,C23,C24,C25,C26)</f>
        <v>0</v>
      </c>
      <c r="D29" s="7">
        <f t="shared" ref="D29:J29" si="3">SUM(D13,D17,D18,D19,D20,D21,D22,D23,D24,D25,D26)</f>
        <v>0</v>
      </c>
      <c r="E29" s="7">
        <f t="shared" si="3"/>
        <v>0</v>
      </c>
      <c r="F29" s="7">
        <f t="shared" si="3"/>
        <v>0</v>
      </c>
      <c r="G29" s="7">
        <f t="shared" si="3"/>
        <v>0</v>
      </c>
      <c r="H29" s="7">
        <f t="shared" si="3"/>
        <v>0</v>
      </c>
      <c r="I29" s="7">
        <f t="shared" si="3"/>
        <v>0</v>
      </c>
      <c r="J29" s="7">
        <f t="shared" si="3"/>
        <v>0</v>
      </c>
      <c r="K29" s="7">
        <f t="shared" ref="K29:L29" si="4">SUM(K13,K17,K18,K19,K20,K21,K22,K23,K24,K25,K26)</f>
        <v>0</v>
      </c>
      <c r="L29" s="7">
        <f t="shared" si="4"/>
        <v>0</v>
      </c>
      <c r="M29" s="424">
        <f>SUM(C29:L29)</f>
        <v>0</v>
      </c>
    </row>
    <row r="30" spans="2:18" ht="24" customHeight="1" x14ac:dyDescent="0.25">
      <c r="B30" s="122" t="s">
        <v>370</v>
      </c>
      <c r="C30" s="7">
        <f>SUM(C11,C12,C14,C15,C16)</f>
        <v>0</v>
      </c>
      <c r="D30" s="7">
        <f t="shared" ref="D30:J30" si="5">SUM(D11,D12,D14,D15,D16)</f>
        <v>0</v>
      </c>
      <c r="E30" s="7">
        <f t="shared" si="5"/>
        <v>0</v>
      </c>
      <c r="F30" s="7">
        <f t="shared" si="5"/>
        <v>0</v>
      </c>
      <c r="G30" s="7">
        <f t="shared" si="5"/>
        <v>0</v>
      </c>
      <c r="H30" s="7">
        <f t="shared" si="5"/>
        <v>0</v>
      </c>
      <c r="I30" s="7">
        <f t="shared" si="5"/>
        <v>0</v>
      </c>
      <c r="J30" s="7">
        <f t="shared" si="5"/>
        <v>0</v>
      </c>
      <c r="K30" s="7">
        <f t="shared" ref="K30:L30" si="6">SUM(K11,K12,K14,K15,K16)</f>
        <v>0</v>
      </c>
      <c r="L30" s="7">
        <f t="shared" si="6"/>
        <v>0</v>
      </c>
      <c r="M30" s="424">
        <f>SUM(C30:L30)</f>
        <v>0</v>
      </c>
    </row>
    <row r="31" spans="2:18" ht="24" customHeight="1" thickBot="1" x14ac:dyDescent="0.3">
      <c r="B31" s="124" t="s">
        <v>372</v>
      </c>
      <c r="C31" s="425" t="str">
        <f>IFERROR(C27/C10,"")</f>
        <v/>
      </c>
      <c r="D31" s="425" t="str">
        <f t="shared" ref="D31:J31" si="7">IFERROR(D27/D10,"")</f>
        <v/>
      </c>
      <c r="E31" s="425" t="str">
        <f t="shared" si="7"/>
        <v/>
      </c>
      <c r="F31" s="425" t="str">
        <f t="shared" si="7"/>
        <v/>
      </c>
      <c r="G31" s="425" t="str">
        <f t="shared" si="7"/>
        <v/>
      </c>
      <c r="H31" s="425" t="str">
        <f t="shared" si="7"/>
        <v/>
      </c>
      <c r="I31" s="425" t="str">
        <f t="shared" si="7"/>
        <v/>
      </c>
      <c r="J31" s="425" t="str">
        <f t="shared" si="7"/>
        <v/>
      </c>
      <c r="K31" s="425" t="str">
        <f t="shared" ref="K31:L31" si="8">IFERROR(K27/K10,"")</f>
        <v/>
      </c>
      <c r="L31" s="425" t="str">
        <f t="shared" si="8"/>
        <v/>
      </c>
      <c r="M31" s="426" t="str">
        <f>IFERROR(M27/C10,"")</f>
        <v/>
      </c>
    </row>
    <row r="33" spans="2:2" ht="24" customHeight="1" x14ac:dyDescent="0.25">
      <c r="B33" t="s">
        <v>413</v>
      </c>
    </row>
    <row r="34" spans="2:2" ht="24" customHeight="1" x14ac:dyDescent="0.25">
      <c r="B34" s="495" t="s">
        <v>414</v>
      </c>
    </row>
    <row r="35" spans="2:2" ht="116.25" customHeight="1" x14ac:dyDescent="0.25">
      <c r="B35" s="496" t="s">
        <v>415</v>
      </c>
    </row>
    <row r="36" spans="2:2" ht="24" customHeight="1" x14ac:dyDescent="0.25">
      <c r="B36" s="497" t="s">
        <v>416</v>
      </c>
    </row>
  </sheetData>
  <mergeCells count="3">
    <mergeCell ref="D5:H5"/>
    <mergeCell ref="I5:J5"/>
    <mergeCell ref="K5:L5"/>
  </mergeCells>
  <hyperlinks>
    <hyperlink ref="B36" r:id="rId1" xr:uid="{00000000-0004-0000-0500-000000000000}"/>
    <hyperlink ref="B34" r:id="rId2" xr:uid="{00000000-0004-0000-0500-000001000000}"/>
  </hyperlinks>
  <pageMargins left="0.7" right="0.7" top="0.75" bottom="0.75" header="0.3" footer="0.3"/>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N819"/>
  <sheetViews>
    <sheetView zoomScaleNormal="100" workbookViewId="0">
      <pane ySplit="1" topLeftCell="A59" activePane="bottomLeft" state="frozen"/>
      <selection pane="bottomLeft" activeCell="F95" sqref="F95"/>
    </sheetView>
  </sheetViews>
  <sheetFormatPr defaultRowHeight="15" x14ac:dyDescent="0.25"/>
  <cols>
    <col min="1" max="1" width="15" customWidth="1"/>
    <col min="4" max="4" width="41.85546875" style="14" customWidth="1"/>
    <col min="5" max="5" width="9.140625" style="14"/>
    <col min="6" max="6" width="14.28515625" style="59" customWidth="1"/>
    <col min="7" max="7" width="16.85546875" style="59" customWidth="1"/>
    <col min="11" max="11" width="23.7109375" customWidth="1"/>
    <col min="13" max="13" width="29.28515625" customWidth="1"/>
  </cols>
  <sheetData>
    <row r="1" spans="1:14" x14ac:dyDescent="0.25">
      <c r="A1" t="s">
        <v>122</v>
      </c>
      <c r="B1" t="s">
        <v>123</v>
      </c>
      <c r="C1" t="s">
        <v>358</v>
      </c>
      <c r="D1" s="14" t="s">
        <v>124</v>
      </c>
      <c r="E1" s="14" t="s">
        <v>292</v>
      </c>
      <c r="F1" s="59" t="s">
        <v>293</v>
      </c>
      <c r="G1" s="59" t="s">
        <v>294</v>
      </c>
      <c r="K1" t="s">
        <v>122</v>
      </c>
      <c r="L1" t="s">
        <v>358</v>
      </c>
      <c r="M1" t="s">
        <v>124</v>
      </c>
      <c r="N1" t="s">
        <v>407</v>
      </c>
    </row>
    <row r="2" spans="1:14" x14ac:dyDescent="0.25">
      <c r="A2" t="s">
        <v>296</v>
      </c>
      <c r="B2">
        <v>1</v>
      </c>
      <c r="C2" t="s">
        <v>359</v>
      </c>
      <c r="D2" s="14" t="s">
        <v>138</v>
      </c>
      <c r="E2" s="55">
        <v>8.9999999999999993E-3</v>
      </c>
      <c r="F2" s="59">
        <v>19500</v>
      </c>
      <c r="G2" s="59">
        <v>97500</v>
      </c>
      <c r="K2" t="s">
        <v>300</v>
      </c>
      <c r="L2">
        <v>1</v>
      </c>
      <c r="M2" s="53" t="s">
        <v>24</v>
      </c>
      <c r="N2" s="60">
        <v>502</v>
      </c>
    </row>
    <row r="3" spans="1:14" x14ac:dyDescent="0.25">
      <c r="A3" t="s">
        <v>296</v>
      </c>
      <c r="B3">
        <v>2</v>
      </c>
      <c r="C3" t="s">
        <v>359</v>
      </c>
      <c r="D3" s="14" t="s">
        <v>138</v>
      </c>
      <c r="E3" s="55">
        <v>6.8999999999999999E-3</v>
      </c>
      <c r="F3" s="59">
        <v>19500</v>
      </c>
      <c r="G3" s="59">
        <v>97500</v>
      </c>
      <c r="K3" t="s">
        <v>300</v>
      </c>
      <c r="L3">
        <v>2</v>
      </c>
      <c r="M3" s="53" t="s">
        <v>24</v>
      </c>
      <c r="N3" s="60">
        <v>430</v>
      </c>
    </row>
    <row r="4" spans="1:14" x14ac:dyDescent="0.25">
      <c r="A4" t="s">
        <v>296</v>
      </c>
      <c r="B4">
        <v>1</v>
      </c>
      <c r="C4" t="s">
        <v>359</v>
      </c>
      <c r="D4" s="14" t="s">
        <v>139</v>
      </c>
      <c r="E4" s="55">
        <v>1.2E-2</v>
      </c>
      <c r="F4" s="59">
        <v>18000</v>
      </c>
      <c r="G4" s="59">
        <v>60000</v>
      </c>
      <c r="K4" t="s">
        <v>300</v>
      </c>
      <c r="L4">
        <v>1</v>
      </c>
      <c r="M4" s="53" t="s">
        <v>29</v>
      </c>
      <c r="N4" s="60">
        <v>800</v>
      </c>
    </row>
    <row r="5" spans="1:14" x14ac:dyDescent="0.25">
      <c r="A5" t="s">
        <v>296</v>
      </c>
      <c r="B5">
        <v>2</v>
      </c>
      <c r="C5" t="s">
        <v>359</v>
      </c>
      <c r="D5" s="14" t="s">
        <v>139</v>
      </c>
      <c r="E5" s="55">
        <v>6.0000000000000001E-3</v>
      </c>
      <c r="F5" s="59">
        <v>18000</v>
      </c>
      <c r="G5" s="59">
        <v>60000</v>
      </c>
      <c r="K5" t="s">
        <v>300</v>
      </c>
      <c r="L5">
        <v>2</v>
      </c>
      <c r="M5" s="53" t="s">
        <v>29</v>
      </c>
      <c r="N5" s="60">
        <v>550</v>
      </c>
    </row>
    <row r="6" spans="1:14" x14ac:dyDescent="0.25">
      <c r="A6" t="s">
        <v>296</v>
      </c>
      <c r="B6">
        <v>1</v>
      </c>
      <c r="C6" t="s">
        <v>359</v>
      </c>
      <c r="D6" s="14" t="s">
        <v>119</v>
      </c>
      <c r="E6" s="55">
        <v>9.7999999999999997E-3</v>
      </c>
      <c r="F6" s="59">
        <v>10000</v>
      </c>
      <c r="G6" s="59">
        <v>75000</v>
      </c>
      <c r="K6" t="s">
        <v>300</v>
      </c>
      <c r="L6">
        <v>1</v>
      </c>
      <c r="M6" s="53" t="s">
        <v>30</v>
      </c>
      <c r="N6" s="60">
        <v>525</v>
      </c>
    </row>
    <row r="7" spans="1:14" x14ac:dyDescent="0.25">
      <c r="A7" t="s">
        <v>296</v>
      </c>
      <c r="B7">
        <v>2</v>
      </c>
      <c r="C7" t="s">
        <v>359</v>
      </c>
      <c r="D7" s="14" t="s">
        <v>119</v>
      </c>
      <c r="E7" s="55">
        <v>7.0000000000000001E-3</v>
      </c>
      <c r="F7" s="59">
        <v>10000</v>
      </c>
      <c r="G7" s="59">
        <v>75000</v>
      </c>
      <c r="K7" t="s">
        <v>300</v>
      </c>
      <c r="L7">
        <v>2</v>
      </c>
      <c r="M7" s="53" t="s">
        <v>30</v>
      </c>
      <c r="N7" s="60">
        <v>455</v>
      </c>
    </row>
    <row r="8" spans="1:14" x14ac:dyDescent="0.25">
      <c r="A8" t="s">
        <v>296</v>
      </c>
      <c r="B8">
        <v>1</v>
      </c>
      <c r="C8" t="s">
        <v>359</v>
      </c>
      <c r="D8" s="14" t="s">
        <v>140</v>
      </c>
      <c r="E8" s="55">
        <v>8.9999999999999993E-3</v>
      </c>
      <c r="F8" s="59">
        <v>10000</v>
      </c>
      <c r="G8" s="59">
        <v>80000</v>
      </c>
      <c r="K8" t="s">
        <v>300</v>
      </c>
      <c r="L8">
        <v>1</v>
      </c>
      <c r="M8" s="53" t="s">
        <v>37</v>
      </c>
      <c r="N8" s="60">
        <v>637.5</v>
      </c>
    </row>
    <row r="9" spans="1:14" x14ac:dyDescent="0.25">
      <c r="A9" t="s">
        <v>296</v>
      </c>
      <c r="B9">
        <v>2</v>
      </c>
      <c r="C9" t="s">
        <v>359</v>
      </c>
      <c r="D9" s="14" t="s">
        <v>140</v>
      </c>
      <c r="E9" s="55">
        <v>6.4999999999999997E-3</v>
      </c>
      <c r="F9" s="59">
        <v>10000</v>
      </c>
      <c r="G9" s="59">
        <v>80000</v>
      </c>
      <c r="K9" t="s">
        <v>300</v>
      </c>
      <c r="L9">
        <v>2</v>
      </c>
      <c r="M9" s="53" t="s">
        <v>37</v>
      </c>
      <c r="N9" s="60">
        <v>525</v>
      </c>
    </row>
    <row r="10" spans="1:14" x14ac:dyDescent="0.25">
      <c r="A10" t="s">
        <v>296</v>
      </c>
      <c r="B10">
        <v>1</v>
      </c>
      <c r="C10" t="s">
        <v>359</v>
      </c>
      <c r="D10" s="14" t="s">
        <v>141</v>
      </c>
      <c r="E10" s="55">
        <v>8.5000000000000006E-3</v>
      </c>
      <c r="F10" s="59">
        <v>20000</v>
      </c>
      <c r="G10" s="59">
        <v>75000</v>
      </c>
      <c r="K10" t="s">
        <v>300</v>
      </c>
      <c r="L10">
        <v>1</v>
      </c>
      <c r="M10" s="14" t="s">
        <v>184</v>
      </c>
      <c r="N10" s="61">
        <v>750</v>
      </c>
    </row>
    <row r="11" spans="1:14" x14ac:dyDescent="0.25">
      <c r="A11" t="s">
        <v>296</v>
      </c>
      <c r="B11">
        <v>2</v>
      </c>
      <c r="C11" t="s">
        <v>359</v>
      </c>
      <c r="D11" s="14" t="s">
        <v>141</v>
      </c>
      <c r="E11" s="55">
        <v>6.4999999999999997E-3</v>
      </c>
      <c r="F11" s="59">
        <v>20000</v>
      </c>
      <c r="G11" s="59">
        <v>75000</v>
      </c>
      <c r="K11" t="s">
        <v>300</v>
      </c>
      <c r="L11">
        <v>2</v>
      </c>
      <c r="M11" s="14" t="s">
        <v>184</v>
      </c>
      <c r="N11" s="61">
        <v>500</v>
      </c>
    </row>
    <row r="12" spans="1:14" x14ac:dyDescent="0.25">
      <c r="A12" t="s">
        <v>296</v>
      </c>
      <c r="B12">
        <v>1</v>
      </c>
      <c r="C12" t="s">
        <v>359</v>
      </c>
      <c r="D12" s="14" t="s">
        <v>142</v>
      </c>
      <c r="E12" s="55">
        <v>0.01</v>
      </c>
      <c r="F12" s="59">
        <v>5000</v>
      </c>
      <c r="G12" s="59">
        <v>112500</v>
      </c>
      <c r="K12" t="s">
        <v>300</v>
      </c>
      <c r="L12">
        <v>1</v>
      </c>
      <c r="M12" s="53" t="s">
        <v>174</v>
      </c>
      <c r="N12" s="60">
        <v>600</v>
      </c>
    </row>
    <row r="13" spans="1:14" x14ac:dyDescent="0.25">
      <c r="A13" t="s">
        <v>296</v>
      </c>
      <c r="B13">
        <v>2</v>
      </c>
      <c r="C13" t="s">
        <v>359</v>
      </c>
      <c r="D13" s="14" t="s">
        <v>142</v>
      </c>
      <c r="E13" s="55">
        <v>7.4999999999999997E-3</v>
      </c>
      <c r="F13" s="59">
        <v>5000</v>
      </c>
      <c r="G13" s="59">
        <v>112500</v>
      </c>
      <c r="K13" t="s">
        <v>300</v>
      </c>
      <c r="L13">
        <v>2</v>
      </c>
      <c r="M13" s="53" t="s">
        <v>174</v>
      </c>
      <c r="N13" s="60">
        <v>450</v>
      </c>
    </row>
    <row r="14" spans="1:14" x14ac:dyDescent="0.25">
      <c r="A14" t="s">
        <v>296</v>
      </c>
      <c r="B14">
        <v>1</v>
      </c>
      <c r="C14" t="s">
        <v>359</v>
      </c>
      <c r="D14" s="14" t="s">
        <v>188</v>
      </c>
      <c r="E14" s="55">
        <v>5.1999999999999998E-3</v>
      </c>
      <c r="F14" s="59">
        <v>15000</v>
      </c>
      <c r="G14" s="59">
        <v>66000</v>
      </c>
      <c r="K14" t="s">
        <v>300</v>
      </c>
      <c r="L14">
        <v>1</v>
      </c>
      <c r="M14" s="53" t="s">
        <v>147</v>
      </c>
      <c r="N14" s="61">
        <v>675</v>
      </c>
    </row>
    <row r="15" spans="1:14" x14ac:dyDescent="0.25">
      <c r="A15" t="s">
        <v>296</v>
      </c>
      <c r="B15">
        <v>2</v>
      </c>
      <c r="C15" t="s">
        <v>359</v>
      </c>
      <c r="D15" s="14" t="s">
        <v>188</v>
      </c>
      <c r="E15" s="55">
        <v>4.4000000000000003E-3</v>
      </c>
      <c r="F15" s="59">
        <v>15000</v>
      </c>
      <c r="G15" s="59">
        <v>66000</v>
      </c>
      <c r="K15" t="s">
        <v>300</v>
      </c>
      <c r="L15">
        <v>2</v>
      </c>
      <c r="M15" s="53" t="s">
        <v>147</v>
      </c>
      <c r="N15" s="61">
        <v>450</v>
      </c>
    </row>
    <row r="16" spans="1:14" x14ac:dyDescent="0.25">
      <c r="A16" t="s">
        <v>296</v>
      </c>
      <c r="B16">
        <v>1</v>
      </c>
      <c r="C16" t="s">
        <v>359</v>
      </c>
      <c r="D16" s="14" t="s">
        <v>39</v>
      </c>
      <c r="E16" s="55">
        <v>1.2E-2</v>
      </c>
      <c r="F16" s="59">
        <v>20000</v>
      </c>
      <c r="G16" s="59">
        <v>85500</v>
      </c>
      <c r="K16" t="s">
        <v>300</v>
      </c>
      <c r="L16">
        <v>1</v>
      </c>
      <c r="M16" s="53" t="s">
        <v>49</v>
      </c>
      <c r="N16" s="60">
        <v>480</v>
      </c>
    </row>
    <row r="17" spans="1:14" x14ac:dyDescent="0.25">
      <c r="A17" t="s">
        <v>296</v>
      </c>
      <c r="B17">
        <v>2</v>
      </c>
      <c r="C17" t="s">
        <v>359</v>
      </c>
      <c r="D17" s="14" t="s">
        <v>39</v>
      </c>
      <c r="E17" s="55">
        <v>8.0000000000000002E-3</v>
      </c>
      <c r="F17" s="59">
        <v>20000</v>
      </c>
      <c r="G17" s="59">
        <v>85500</v>
      </c>
      <c r="K17" t="s">
        <v>300</v>
      </c>
      <c r="L17">
        <v>2</v>
      </c>
      <c r="M17" s="53" t="s">
        <v>49</v>
      </c>
      <c r="N17" s="60">
        <v>400</v>
      </c>
    </row>
    <row r="18" spans="1:14" x14ac:dyDescent="0.25">
      <c r="A18" t="s">
        <v>296</v>
      </c>
      <c r="B18">
        <v>1</v>
      </c>
      <c r="C18" t="s">
        <v>359</v>
      </c>
      <c r="D18" s="14" t="s">
        <v>144</v>
      </c>
      <c r="E18" s="55">
        <v>8.5000000000000006E-3</v>
      </c>
      <c r="F18" s="59">
        <v>12000</v>
      </c>
      <c r="G18" s="59">
        <v>80000</v>
      </c>
      <c r="K18" t="s">
        <v>300</v>
      </c>
      <c r="L18">
        <v>1</v>
      </c>
      <c r="M18" s="53" t="s">
        <v>52</v>
      </c>
      <c r="N18" s="60">
        <v>675</v>
      </c>
    </row>
    <row r="19" spans="1:14" x14ac:dyDescent="0.25">
      <c r="A19" t="s">
        <v>296</v>
      </c>
      <c r="B19">
        <v>2</v>
      </c>
      <c r="C19" t="s">
        <v>359</v>
      </c>
      <c r="D19" s="14" t="s">
        <v>144</v>
      </c>
      <c r="E19" s="55">
        <v>7.0000000000000001E-3</v>
      </c>
      <c r="F19" s="59">
        <v>12000</v>
      </c>
      <c r="G19" s="59">
        <v>80000</v>
      </c>
      <c r="K19" t="s">
        <v>300</v>
      </c>
      <c r="L19">
        <v>2</v>
      </c>
      <c r="M19" s="53" t="s">
        <v>52</v>
      </c>
      <c r="N19" s="60">
        <v>525</v>
      </c>
    </row>
    <row r="20" spans="1:14" x14ac:dyDescent="0.25">
      <c r="A20" t="s">
        <v>296</v>
      </c>
      <c r="B20">
        <v>1</v>
      </c>
      <c r="C20" t="s">
        <v>359</v>
      </c>
      <c r="D20" s="14" t="s">
        <v>41</v>
      </c>
      <c r="E20" s="55">
        <v>8.9999999999999993E-3</v>
      </c>
      <c r="F20" s="59">
        <v>16500</v>
      </c>
      <c r="G20" s="59">
        <v>75000</v>
      </c>
      <c r="K20" t="s">
        <v>299</v>
      </c>
      <c r="L20">
        <v>1</v>
      </c>
      <c r="M20" s="53" t="s">
        <v>172</v>
      </c>
      <c r="N20" s="60">
        <v>562.5</v>
      </c>
    </row>
    <row r="21" spans="1:14" x14ac:dyDescent="0.25">
      <c r="A21" t="s">
        <v>296</v>
      </c>
      <c r="B21">
        <v>2</v>
      </c>
      <c r="C21" t="s">
        <v>359</v>
      </c>
      <c r="D21" s="14" t="s">
        <v>41</v>
      </c>
      <c r="E21" s="55">
        <v>6.0000000000000001E-3</v>
      </c>
      <c r="F21" s="59">
        <v>16500</v>
      </c>
      <c r="G21" s="59">
        <v>75000</v>
      </c>
      <c r="K21" t="s">
        <v>299</v>
      </c>
      <c r="L21">
        <v>2</v>
      </c>
      <c r="M21" s="53" t="s">
        <v>172</v>
      </c>
      <c r="N21" s="60">
        <v>412.5</v>
      </c>
    </row>
    <row r="22" spans="1:14" x14ac:dyDescent="0.25">
      <c r="A22" t="s">
        <v>296</v>
      </c>
      <c r="B22">
        <v>1</v>
      </c>
      <c r="C22" t="s">
        <v>359</v>
      </c>
      <c r="D22" s="14" t="s">
        <v>145</v>
      </c>
      <c r="E22" s="55">
        <v>8.9999999999999993E-3</v>
      </c>
      <c r="F22" s="59">
        <v>13500</v>
      </c>
      <c r="G22" s="59">
        <v>65000</v>
      </c>
      <c r="K22" t="s">
        <v>299</v>
      </c>
      <c r="L22">
        <v>1</v>
      </c>
      <c r="M22" s="53" t="s">
        <v>24</v>
      </c>
      <c r="N22" s="60">
        <v>502</v>
      </c>
    </row>
    <row r="23" spans="1:14" x14ac:dyDescent="0.25">
      <c r="A23" t="s">
        <v>296</v>
      </c>
      <c r="B23">
        <v>2</v>
      </c>
      <c r="C23" t="s">
        <v>359</v>
      </c>
      <c r="D23" s="14" t="s">
        <v>145</v>
      </c>
      <c r="E23" s="55">
        <v>8.0000000000000002E-3</v>
      </c>
      <c r="F23" s="59">
        <v>13500</v>
      </c>
      <c r="G23" s="59">
        <v>65000</v>
      </c>
      <c r="K23" t="s">
        <v>299</v>
      </c>
      <c r="L23">
        <v>2</v>
      </c>
      <c r="M23" s="53" t="s">
        <v>24</v>
      </c>
      <c r="N23" s="60">
        <v>430</v>
      </c>
    </row>
    <row r="24" spans="1:14" x14ac:dyDescent="0.25">
      <c r="A24" t="s">
        <v>296</v>
      </c>
      <c r="B24">
        <v>1</v>
      </c>
      <c r="C24" t="s">
        <v>359</v>
      </c>
      <c r="D24" s="14" t="s">
        <v>146</v>
      </c>
      <c r="E24" s="55">
        <v>1.026E-2</v>
      </c>
      <c r="F24" s="59">
        <v>10000</v>
      </c>
      <c r="G24" s="59">
        <v>63825</v>
      </c>
      <c r="K24" t="s">
        <v>299</v>
      </c>
      <c r="L24">
        <v>1</v>
      </c>
      <c r="M24" s="44" t="s">
        <v>27</v>
      </c>
      <c r="N24" s="60">
        <v>600</v>
      </c>
    </row>
    <row r="25" spans="1:14" x14ac:dyDescent="0.25">
      <c r="A25" t="s">
        <v>296</v>
      </c>
      <c r="B25">
        <v>2</v>
      </c>
      <c r="C25" t="s">
        <v>359</v>
      </c>
      <c r="D25" s="14" t="s">
        <v>146</v>
      </c>
      <c r="E25" s="55">
        <v>1.026E-2</v>
      </c>
      <c r="F25" s="59">
        <v>10000</v>
      </c>
      <c r="G25" s="59">
        <v>63825</v>
      </c>
      <c r="K25" t="s">
        <v>299</v>
      </c>
      <c r="L25">
        <v>2</v>
      </c>
      <c r="M25" s="44" t="s">
        <v>27</v>
      </c>
      <c r="N25" s="60">
        <v>480</v>
      </c>
    </row>
    <row r="26" spans="1:14" x14ac:dyDescent="0.25">
      <c r="A26" t="s">
        <v>296</v>
      </c>
      <c r="B26">
        <v>1</v>
      </c>
      <c r="C26" t="s">
        <v>359</v>
      </c>
      <c r="D26" s="14" t="s">
        <v>147</v>
      </c>
      <c r="E26" s="55">
        <v>8.3999999999999995E-3</v>
      </c>
      <c r="F26" s="59">
        <v>3500</v>
      </c>
      <c r="G26" s="59">
        <v>99000</v>
      </c>
      <c r="K26" t="s">
        <v>299</v>
      </c>
      <c r="L26">
        <v>1</v>
      </c>
      <c r="M26" s="44" t="s">
        <v>121</v>
      </c>
      <c r="N26" s="60">
        <v>680</v>
      </c>
    </row>
    <row r="27" spans="1:14" x14ac:dyDescent="0.25">
      <c r="A27" t="s">
        <v>296</v>
      </c>
      <c r="B27">
        <v>2</v>
      </c>
      <c r="C27" t="s">
        <v>359</v>
      </c>
      <c r="D27" s="14" t="s">
        <v>147</v>
      </c>
      <c r="E27" s="55">
        <v>6.6E-3</v>
      </c>
      <c r="F27" s="59">
        <v>3500</v>
      </c>
      <c r="G27" s="59">
        <v>99000</v>
      </c>
      <c r="K27" t="s">
        <v>299</v>
      </c>
      <c r="L27">
        <v>2</v>
      </c>
      <c r="M27" s="44" t="s">
        <v>121</v>
      </c>
      <c r="N27" s="60">
        <v>560</v>
      </c>
    </row>
    <row r="28" spans="1:14" x14ac:dyDescent="0.25">
      <c r="A28" t="s">
        <v>296</v>
      </c>
      <c r="B28">
        <v>1</v>
      </c>
      <c r="C28" t="s">
        <v>359</v>
      </c>
      <c r="D28" s="14" t="s">
        <v>148</v>
      </c>
      <c r="E28" s="55">
        <v>8.9999999999999993E-3</v>
      </c>
      <c r="F28" s="59">
        <v>9000</v>
      </c>
      <c r="G28" s="59">
        <v>135000</v>
      </c>
      <c r="K28" t="s">
        <v>299</v>
      </c>
      <c r="L28">
        <v>1</v>
      </c>
      <c r="M28" s="53" t="s">
        <v>29</v>
      </c>
      <c r="N28" s="60">
        <v>800</v>
      </c>
    </row>
    <row r="29" spans="1:14" x14ac:dyDescent="0.25">
      <c r="A29" t="s">
        <v>296</v>
      </c>
      <c r="B29">
        <v>2</v>
      </c>
      <c r="C29" t="s">
        <v>359</v>
      </c>
      <c r="D29" s="14" t="s">
        <v>148</v>
      </c>
      <c r="E29" s="55">
        <v>8.9999999999999993E-3</v>
      </c>
      <c r="F29" s="59">
        <v>9000</v>
      </c>
      <c r="G29" s="59">
        <v>135000</v>
      </c>
      <c r="K29" t="s">
        <v>299</v>
      </c>
      <c r="L29">
        <v>2</v>
      </c>
      <c r="M29" s="53" t="s">
        <v>29</v>
      </c>
      <c r="N29" s="60">
        <v>550</v>
      </c>
    </row>
    <row r="30" spans="1:14" x14ac:dyDescent="0.25">
      <c r="A30" t="s">
        <v>296</v>
      </c>
      <c r="B30">
        <v>1</v>
      </c>
      <c r="C30" t="s">
        <v>359</v>
      </c>
      <c r="D30" s="14" t="s">
        <v>150</v>
      </c>
      <c r="E30" s="55">
        <v>7.2500000000000004E-3</v>
      </c>
      <c r="F30" s="59">
        <v>26500</v>
      </c>
      <c r="G30" s="59">
        <v>77500</v>
      </c>
      <c r="K30" t="s">
        <v>299</v>
      </c>
      <c r="L30">
        <v>1</v>
      </c>
      <c r="M30" s="53" t="s">
        <v>30</v>
      </c>
      <c r="N30" s="60">
        <v>525</v>
      </c>
    </row>
    <row r="31" spans="1:14" x14ac:dyDescent="0.25">
      <c r="A31" t="s">
        <v>296</v>
      </c>
      <c r="B31">
        <v>2</v>
      </c>
      <c r="C31" t="s">
        <v>359</v>
      </c>
      <c r="D31" s="14" t="s">
        <v>150</v>
      </c>
      <c r="E31" s="55">
        <v>6.7499999999999999E-3</v>
      </c>
      <c r="F31" s="59">
        <v>26500</v>
      </c>
      <c r="G31" s="59">
        <v>77500</v>
      </c>
      <c r="K31" t="s">
        <v>299</v>
      </c>
      <c r="L31">
        <v>2</v>
      </c>
      <c r="M31" s="53" t="s">
        <v>30</v>
      </c>
      <c r="N31" s="60">
        <v>455</v>
      </c>
    </row>
    <row r="32" spans="1:14" x14ac:dyDescent="0.25">
      <c r="A32" t="s">
        <v>296</v>
      </c>
      <c r="B32">
        <v>1</v>
      </c>
      <c r="C32" t="s">
        <v>359</v>
      </c>
      <c r="D32" s="14" t="s">
        <v>56</v>
      </c>
      <c r="E32" s="55">
        <v>1.3000000000000001E-2</v>
      </c>
      <c r="F32" s="59">
        <v>7500</v>
      </c>
      <c r="G32" s="59">
        <v>12500</v>
      </c>
      <c r="K32" t="s">
        <v>299</v>
      </c>
      <c r="L32">
        <v>1</v>
      </c>
      <c r="M32" s="53" t="s">
        <v>37</v>
      </c>
      <c r="N32" s="60">
        <v>637.5</v>
      </c>
    </row>
    <row r="33" spans="1:14" x14ac:dyDescent="0.25">
      <c r="A33" t="s">
        <v>296</v>
      </c>
      <c r="B33">
        <v>2</v>
      </c>
      <c r="C33" t="s">
        <v>359</v>
      </c>
      <c r="D33" s="14" t="s">
        <v>56</v>
      </c>
      <c r="E33" s="55">
        <v>0.01</v>
      </c>
      <c r="F33" s="59">
        <v>7500</v>
      </c>
      <c r="G33" s="59">
        <v>12500</v>
      </c>
      <c r="K33" t="s">
        <v>299</v>
      </c>
      <c r="L33">
        <v>2</v>
      </c>
      <c r="M33" s="53" t="s">
        <v>37</v>
      </c>
      <c r="N33" s="60">
        <v>525</v>
      </c>
    </row>
    <row r="34" spans="1:14" x14ac:dyDescent="0.25">
      <c r="A34" t="s">
        <v>296</v>
      </c>
      <c r="B34">
        <v>1</v>
      </c>
      <c r="C34" t="s">
        <v>359</v>
      </c>
      <c r="D34" s="14" t="s">
        <v>151</v>
      </c>
      <c r="E34" s="55">
        <v>6.4999999999999997E-3</v>
      </c>
      <c r="F34" s="59">
        <v>3250</v>
      </c>
      <c r="G34" s="59">
        <v>19250</v>
      </c>
      <c r="K34" t="s">
        <v>299</v>
      </c>
      <c r="L34">
        <v>1</v>
      </c>
      <c r="M34" s="14" t="s">
        <v>184</v>
      </c>
      <c r="N34" s="61">
        <v>750</v>
      </c>
    </row>
    <row r="35" spans="1:14" x14ac:dyDescent="0.25">
      <c r="A35" t="s">
        <v>296</v>
      </c>
      <c r="B35">
        <v>2</v>
      </c>
      <c r="C35" t="s">
        <v>359</v>
      </c>
      <c r="D35" s="14" t="s">
        <v>151</v>
      </c>
      <c r="E35" s="56">
        <v>5.4999999999999997E-3</v>
      </c>
      <c r="F35" s="59">
        <v>3250</v>
      </c>
      <c r="G35" s="59">
        <v>19250</v>
      </c>
      <c r="K35" t="s">
        <v>299</v>
      </c>
      <c r="L35">
        <v>2</v>
      </c>
      <c r="M35" s="14" t="s">
        <v>184</v>
      </c>
      <c r="N35" s="61">
        <v>500</v>
      </c>
    </row>
    <row r="36" spans="1:14" x14ac:dyDescent="0.25">
      <c r="A36" t="s">
        <v>296</v>
      </c>
      <c r="B36">
        <v>1</v>
      </c>
      <c r="C36" t="s">
        <v>359</v>
      </c>
      <c r="D36" s="14" t="s">
        <v>152</v>
      </c>
      <c r="E36" s="55">
        <v>8.5000000000000006E-3</v>
      </c>
      <c r="F36" s="59">
        <v>15000</v>
      </c>
      <c r="G36" s="59">
        <v>72500</v>
      </c>
      <c r="K36" t="s">
        <v>299</v>
      </c>
      <c r="L36">
        <v>1</v>
      </c>
      <c r="M36" s="53" t="s">
        <v>174</v>
      </c>
      <c r="N36" s="60">
        <v>600</v>
      </c>
    </row>
    <row r="37" spans="1:14" x14ac:dyDescent="0.25">
      <c r="A37" t="s">
        <v>296</v>
      </c>
      <c r="B37">
        <v>2</v>
      </c>
      <c r="C37" t="s">
        <v>359</v>
      </c>
      <c r="D37" s="14" t="s">
        <v>152</v>
      </c>
      <c r="E37" s="55">
        <v>6.4999999999999997E-3</v>
      </c>
      <c r="F37" s="59">
        <v>15000</v>
      </c>
      <c r="G37" s="59">
        <v>72500</v>
      </c>
      <c r="K37" t="s">
        <v>299</v>
      </c>
      <c r="L37">
        <v>2</v>
      </c>
      <c r="M37" s="53" t="s">
        <v>174</v>
      </c>
      <c r="N37" s="60">
        <v>450</v>
      </c>
    </row>
    <row r="38" spans="1:14" x14ac:dyDescent="0.25">
      <c r="A38" t="s">
        <v>295</v>
      </c>
      <c r="B38">
        <v>1</v>
      </c>
      <c r="C38" t="s">
        <v>359</v>
      </c>
      <c r="D38" s="14" t="s">
        <v>138</v>
      </c>
      <c r="E38" s="55">
        <v>8.9999999999999993E-3</v>
      </c>
      <c r="F38" s="59">
        <v>19500</v>
      </c>
      <c r="G38" s="59">
        <v>97500</v>
      </c>
      <c r="K38" t="s">
        <v>299</v>
      </c>
      <c r="L38">
        <v>1</v>
      </c>
      <c r="M38" s="53" t="s">
        <v>147</v>
      </c>
      <c r="N38" s="61">
        <v>675</v>
      </c>
    </row>
    <row r="39" spans="1:14" x14ac:dyDescent="0.25">
      <c r="A39" t="s">
        <v>295</v>
      </c>
      <c r="B39">
        <v>2</v>
      </c>
      <c r="C39" t="s">
        <v>359</v>
      </c>
      <c r="D39" s="14" t="s">
        <v>138</v>
      </c>
      <c r="E39" s="55">
        <v>6.8999999999999999E-3</v>
      </c>
      <c r="F39" s="59">
        <v>19500</v>
      </c>
      <c r="G39" s="59">
        <v>97500</v>
      </c>
      <c r="K39" t="s">
        <v>299</v>
      </c>
      <c r="L39">
        <v>2</v>
      </c>
      <c r="M39" s="53" t="s">
        <v>147</v>
      </c>
      <c r="N39" s="61">
        <v>450</v>
      </c>
    </row>
    <row r="40" spans="1:14" x14ac:dyDescent="0.25">
      <c r="A40" t="s">
        <v>295</v>
      </c>
      <c r="B40">
        <v>1</v>
      </c>
      <c r="C40" t="s">
        <v>359</v>
      </c>
      <c r="D40" s="14" t="s">
        <v>139</v>
      </c>
      <c r="E40" s="55">
        <v>1.2E-2</v>
      </c>
      <c r="F40" s="59">
        <v>18000</v>
      </c>
      <c r="G40" s="59">
        <v>60000</v>
      </c>
      <c r="K40" t="s">
        <v>299</v>
      </c>
      <c r="L40">
        <v>1</v>
      </c>
      <c r="M40" s="53" t="s">
        <v>49</v>
      </c>
      <c r="N40" s="60">
        <v>480</v>
      </c>
    </row>
    <row r="41" spans="1:14" x14ac:dyDescent="0.25">
      <c r="A41" t="s">
        <v>295</v>
      </c>
      <c r="B41">
        <v>2</v>
      </c>
      <c r="C41" t="s">
        <v>359</v>
      </c>
      <c r="D41" s="14" t="s">
        <v>139</v>
      </c>
      <c r="E41" s="55">
        <v>6.0000000000000001E-3</v>
      </c>
      <c r="F41" s="59">
        <v>18000</v>
      </c>
      <c r="G41" s="59">
        <v>60000</v>
      </c>
      <c r="K41" t="s">
        <v>299</v>
      </c>
      <c r="L41">
        <v>2</v>
      </c>
      <c r="M41" s="53" t="s">
        <v>49</v>
      </c>
      <c r="N41" s="60">
        <v>400</v>
      </c>
    </row>
    <row r="42" spans="1:14" x14ac:dyDescent="0.25">
      <c r="A42" t="s">
        <v>295</v>
      </c>
      <c r="B42">
        <v>1</v>
      </c>
      <c r="C42" t="s">
        <v>359</v>
      </c>
      <c r="D42" s="14" t="s">
        <v>140</v>
      </c>
      <c r="E42" s="55">
        <v>8.9999999999999993E-3</v>
      </c>
      <c r="F42" s="59">
        <v>10000</v>
      </c>
      <c r="G42" s="59">
        <v>80000</v>
      </c>
      <c r="K42" t="s">
        <v>299</v>
      </c>
      <c r="L42">
        <v>1</v>
      </c>
      <c r="M42" s="53" t="s">
        <v>52</v>
      </c>
      <c r="N42" s="60">
        <v>675</v>
      </c>
    </row>
    <row r="43" spans="1:14" x14ac:dyDescent="0.25">
      <c r="A43" t="s">
        <v>295</v>
      </c>
      <c r="B43">
        <v>2</v>
      </c>
      <c r="C43" t="s">
        <v>359</v>
      </c>
      <c r="D43" s="14" t="s">
        <v>140</v>
      </c>
      <c r="E43" s="55">
        <v>6.4999999999999997E-3</v>
      </c>
      <c r="F43" s="59">
        <v>10000</v>
      </c>
      <c r="G43" s="59">
        <v>80000</v>
      </c>
      <c r="K43" t="s">
        <v>299</v>
      </c>
      <c r="L43">
        <v>2</v>
      </c>
      <c r="M43" s="53" t="s">
        <v>52</v>
      </c>
      <c r="N43" s="60">
        <v>525</v>
      </c>
    </row>
    <row r="44" spans="1:14" x14ac:dyDescent="0.25">
      <c r="A44" t="s">
        <v>295</v>
      </c>
      <c r="B44">
        <v>1</v>
      </c>
      <c r="C44" t="s">
        <v>359</v>
      </c>
      <c r="D44" s="14" t="s">
        <v>141</v>
      </c>
      <c r="E44" s="55">
        <v>8.5000000000000006E-3</v>
      </c>
      <c r="F44" s="59">
        <v>20000</v>
      </c>
      <c r="G44" s="59">
        <v>75000</v>
      </c>
      <c r="K44" t="s">
        <v>302</v>
      </c>
      <c r="L44">
        <v>1</v>
      </c>
      <c r="M44" s="53" t="s">
        <v>24</v>
      </c>
      <c r="N44" s="60">
        <v>502</v>
      </c>
    </row>
    <row r="45" spans="1:14" x14ac:dyDescent="0.25">
      <c r="A45" t="s">
        <v>295</v>
      </c>
      <c r="B45">
        <v>2</v>
      </c>
      <c r="C45" t="s">
        <v>359</v>
      </c>
      <c r="D45" s="14" t="s">
        <v>141</v>
      </c>
      <c r="E45" s="55">
        <v>6.4999999999999997E-3</v>
      </c>
      <c r="F45" s="59">
        <v>20000</v>
      </c>
      <c r="G45" s="59">
        <v>75000</v>
      </c>
      <c r="K45" t="s">
        <v>302</v>
      </c>
      <c r="L45">
        <v>2</v>
      </c>
      <c r="M45" s="53" t="s">
        <v>24</v>
      </c>
      <c r="N45" s="60">
        <v>427</v>
      </c>
    </row>
    <row r="46" spans="1:14" x14ac:dyDescent="0.25">
      <c r="A46" t="s">
        <v>295</v>
      </c>
      <c r="B46">
        <v>1</v>
      </c>
      <c r="C46" t="s">
        <v>359</v>
      </c>
      <c r="D46" s="14" t="s">
        <v>142</v>
      </c>
      <c r="E46" s="55">
        <v>0.01</v>
      </c>
      <c r="F46" s="59">
        <v>5000</v>
      </c>
      <c r="G46" s="59">
        <v>112500</v>
      </c>
      <c r="K46" t="s">
        <v>302</v>
      </c>
      <c r="L46">
        <v>3</v>
      </c>
      <c r="M46" s="53" t="s">
        <v>24</v>
      </c>
      <c r="N46" s="60">
        <v>427</v>
      </c>
    </row>
    <row r="47" spans="1:14" x14ac:dyDescent="0.25">
      <c r="A47" t="s">
        <v>295</v>
      </c>
      <c r="B47">
        <v>2</v>
      </c>
      <c r="C47" t="s">
        <v>359</v>
      </c>
      <c r="D47" s="14" t="s">
        <v>142</v>
      </c>
      <c r="E47" s="55">
        <v>7.4999999999999997E-3</v>
      </c>
      <c r="F47" s="59">
        <v>5000</v>
      </c>
      <c r="G47" s="59">
        <v>112500</v>
      </c>
      <c r="K47" t="s">
        <v>302</v>
      </c>
      <c r="L47">
        <v>1</v>
      </c>
      <c r="M47" s="53" t="s">
        <v>25</v>
      </c>
      <c r="N47" s="60">
        <v>960</v>
      </c>
    </row>
    <row r="48" spans="1:14" x14ac:dyDescent="0.25">
      <c r="A48" t="s">
        <v>295</v>
      </c>
      <c r="B48">
        <v>1</v>
      </c>
      <c r="C48" t="s">
        <v>359</v>
      </c>
      <c r="D48" s="14" t="s">
        <v>188</v>
      </c>
      <c r="E48" s="55">
        <v>5.1999999999999998E-3</v>
      </c>
      <c r="F48" s="59">
        <v>15000</v>
      </c>
      <c r="G48" s="59">
        <v>66000</v>
      </c>
      <c r="K48" t="s">
        <v>302</v>
      </c>
      <c r="L48">
        <v>2</v>
      </c>
      <c r="M48" s="53" t="s">
        <v>25</v>
      </c>
      <c r="N48" s="60">
        <v>600</v>
      </c>
    </row>
    <row r="49" spans="1:14" x14ac:dyDescent="0.25">
      <c r="A49" t="s">
        <v>295</v>
      </c>
      <c r="B49">
        <v>2</v>
      </c>
      <c r="C49" t="s">
        <v>359</v>
      </c>
      <c r="D49" s="14" t="s">
        <v>188</v>
      </c>
      <c r="E49" s="55">
        <v>4.4000000000000003E-3</v>
      </c>
      <c r="F49" s="59">
        <v>15000</v>
      </c>
      <c r="G49" s="59">
        <v>66000</v>
      </c>
      <c r="K49" t="s">
        <v>302</v>
      </c>
      <c r="L49">
        <v>3</v>
      </c>
      <c r="M49" s="53" t="s">
        <v>25</v>
      </c>
      <c r="N49" s="60">
        <v>880</v>
      </c>
    </row>
    <row r="50" spans="1:14" x14ac:dyDescent="0.25">
      <c r="A50" t="s">
        <v>295</v>
      </c>
      <c r="B50">
        <v>1</v>
      </c>
      <c r="C50" t="s">
        <v>359</v>
      </c>
      <c r="D50" s="14" t="s">
        <v>39</v>
      </c>
      <c r="E50" s="55">
        <v>1.2E-2</v>
      </c>
      <c r="F50" s="59">
        <v>20000</v>
      </c>
      <c r="G50" s="59">
        <v>85500</v>
      </c>
      <c r="K50" t="s">
        <v>302</v>
      </c>
      <c r="L50">
        <v>1</v>
      </c>
      <c r="M50" s="14" t="s">
        <v>188</v>
      </c>
      <c r="N50" s="60">
        <v>550</v>
      </c>
    </row>
    <row r="51" spans="1:14" x14ac:dyDescent="0.25">
      <c r="A51" t="s">
        <v>295</v>
      </c>
      <c r="B51">
        <v>2</v>
      </c>
      <c r="C51" t="s">
        <v>359</v>
      </c>
      <c r="D51" s="14" t="s">
        <v>39</v>
      </c>
      <c r="E51" s="55">
        <v>8.0000000000000002E-3</v>
      </c>
      <c r="F51" s="59">
        <v>20000</v>
      </c>
      <c r="G51" s="59">
        <v>85500</v>
      </c>
      <c r="K51" t="s">
        <v>302</v>
      </c>
      <c r="L51">
        <v>2</v>
      </c>
      <c r="M51" s="14" t="s">
        <v>188</v>
      </c>
      <c r="N51" s="60">
        <v>420</v>
      </c>
    </row>
    <row r="52" spans="1:14" x14ac:dyDescent="0.25">
      <c r="A52" t="s">
        <v>295</v>
      </c>
      <c r="B52">
        <v>1</v>
      </c>
      <c r="C52" t="s">
        <v>359</v>
      </c>
      <c r="D52" s="14" t="s">
        <v>144</v>
      </c>
      <c r="E52" s="55">
        <v>8.5000000000000006E-3</v>
      </c>
      <c r="F52" s="59">
        <v>12000</v>
      </c>
      <c r="G52" s="59">
        <v>80000</v>
      </c>
      <c r="K52" t="s">
        <v>302</v>
      </c>
      <c r="L52">
        <v>3</v>
      </c>
      <c r="M52" s="14" t="s">
        <v>188</v>
      </c>
      <c r="N52" s="60">
        <v>450</v>
      </c>
    </row>
    <row r="53" spans="1:14" x14ac:dyDescent="0.25">
      <c r="A53" t="s">
        <v>295</v>
      </c>
      <c r="B53">
        <v>2</v>
      </c>
      <c r="C53" t="s">
        <v>359</v>
      </c>
      <c r="D53" s="14" t="s">
        <v>144</v>
      </c>
      <c r="E53" s="55">
        <v>7.0000000000000001E-3</v>
      </c>
      <c r="F53" s="59">
        <v>12000</v>
      </c>
      <c r="G53" s="59">
        <v>80000</v>
      </c>
      <c r="K53" t="s">
        <v>302</v>
      </c>
      <c r="L53">
        <v>1</v>
      </c>
      <c r="M53" s="14" t="s">
        <v>241</v>
      </c>
      <c r="N53" s="60">
        <v>500</v>
      </c>
    </row>
    <row r="54" spans="1:14" x14ac:dyDescent="0.25">
      <c r="A54" t="s">
        <v>295</v>
      </c>
      <c r="B54">
        <v>1</v>
      </c>
      <c r="C54" t="s">
        <v>359</v>
      </c>
      <c r="D54" s="14" t="s">
        <v>41</v>
      </c>
      <c r="E54" s="55">
        <v>8.9999999999999993E-3</v>
      </c>
      <c r="F54" s="59">
        <v>16500</v>
      </c>
      <c r="G54" s="59">
        <v>75000</v>
      </c>
      <c r="K54" t="s">
        <v>302</v>
      </c>
      <c r="L54">
        <v>2</v>
      </c>
      <c r="M54" s="14" t="s">
        <v>241</v>
      </c>
      <c r="N54" s="60">
        <v>350</v>
      </c>
    </row>
    <row r="55" spans="1:14" x14ac:dyDescent="0.25">
      <c r="A55" t="s">
        <v>295</v>
      </c>
      <c r="B55">
        <v>2</v>
      </c>
      <c r="C55" t="s">
        <v>359</v>
      </c>
      <c r="D55" s="14" t="s">
        <v>41</v>
      </c>
      <c r="E55" s="55">
        <v>6.0000000000000001E-3</v>
      </c>
      <c r="F55" s="59">
        <v>16500</v>
      </c>
      <c r="G55" s="59">
        <v>75000</v>
      </c>
      <c r="K55" t="s">
        <v>302</v>
      </c>
      <c r="L55">
        <v>3</v>
      </c>
      <c r="M55" s="14" t="s">
        <v>241</v>
      </c>
      <c r="N55" s="60">
        <v>350</v>
      </c>
    </row>
    <row r="56" spans="1:14" x14ac:dyDescent="0.25">
      <c r="A56" t="s">
        <v>295</v>
      </c>
      <c r="B56">
        <v>1</v>
      </c>
      <c r="C56" t="s">
        <v>359</v>
      </c>
      <c r="D56" s="14" t="s">
        <v>145</v>
      </c>
      <c r="E56" s="55">
        <v>8.9999999999999993E-3</v>
      </c>
      <c r="F56" s="59">
        <v>13500</v>
      </c>
      <c r="G56" s="59">
        <v>65000</v>
      </c>
      <c r="K56" t="s">
        <v>302</v>
      </c>
      <c r="L56">
        <v>1</v>
      </c>
      <c r="M56" s="14" t="s">
        <v>146</v>
      </c>
      <c r="N56" s="60">
        <v>712.5</v>
      </c>
    </row>
    <row r="57" spans="1:14" x14ac:dyDescent="0.25">
      <c r="A57" t="s">
        <v>295</v>
      </c>
      <c r="B57">
        <v>2</v>
      </c>
      <c r="C57" t="s">
        <v>359</v>
      </c>
      <c r="D57" s="14" t="s">
        <v>145</v>
      </c>
      <c r="E57" s="55">
        <v>8.0000000000000002E-3</v>
      </c>
      <c r="F57" s="59">
        <v>13500</v>
      </c>
      <c r="G57" s="59">
        <v>65000</v>
      </c>
      <c r="K57" t="s">
        <v>302</v>
      </c>
      <c r="L57">
        <v>2</v>
      </c>
      <c r="M57" s="14" t="s">
        <v>146</v>
      </c>
      <c r="N57" s="60">
        <v>502.5</v>
      </c>
    </row>
    <row r="58" spans="1:14" x14ac:dyDescent="0.25">
      <c r="A58" t="s">
        <v>295</v>
      </c>
      <c r="B58">
        <v>1</v>
      </c>
      <c r="C58" t="s">
        <v>359</v>
      </c>
      <c r="D58" s="14" t="s">
        <v>146</v>
      </c>
      <c r="E58" s="55">
        <v>1.026E-2</v>
      </c>
      <c r="F58" s="59">
        <v>10000</v>
      </c>
      <c r="G58" s="59">
        <v>63825</v>
      </c>
      <c r="K58" t="s">
        <v>302</v>
      </c>
      <c r="L58">
        <v>3</v>
      </c>
      <c r="M58" s="14" t="s">
        <v>146</v>
      </c>
      <c r="N58" s="60">
        <v>502.5</v>
      </c>
    </row>
    <row r="59" spans="1:14" x14ac:dyDescent="0.25">
      <c r="A59" t="s">
        <v>295</v>
      </c>
      <c r="B59">
        <v>2</v>
      </c>
      <c r="C59" t="s">
        <v>359</v>
      </c>
      <c r="D59" s="14" t="s">
        <v>146</v>
      </c>
      <c r="E59" s="55">
        <v>1.026E-2</v>
      </c>
      <c r="F59" s="59">
        <v>10000</v>
      </c>
      <c r="G59" s="59">
        <v>63825</v>
      </c>
      <c r="K59" t="s">
        <v>302</v>
      </c>
      <c r="L59">
        <v>1</v>
      </c>
      <c r="M59" s="53" t="s">
        <v>52</v>
      </c>
      <c r="N59" s="60">
        <v>675</v>
      </c>
    </row>
    <row r="60" spans="1:14" x14ac:dyDescent="0.25">
      <c r="A60" t="s">
        <v>295</v>
      </c>
      <c r="B60">
        <v>1</v>
      </c>
      <c r="C60" t="s">
        <v>359</v>
      </c>
      <c r="D60" s="14" t="s">
        <v>147</v>
      </c>
      <c r="E60" s="55">
        <v>8.3999999999999995E-3</v>
      </c>
      <c r="F60" s="59">
        <v>3500</v>
      </c>
      <c r="G60" s="59">
        <v>99000</v>
      </c>
      <c r="K60" t="s">
        <v>302</v>
      </c>
      <c r="L60">
        <v>2</v>
      </c>
      <c r="M60" s="53" t="s">
        <v>52</v>
      </c>
      <c r="N60" s="60">
        <v>525</v>
      </c>
    </row>
    <row r="61" spans="1:14" x14ac:dyDescent="0.25">
      <c r="A61" t="s">
        <v>295</v>
      </c>
      <c r="B61">
        <v>2</v>
      </c>
      <c r="C61" t="s">
        <v>359</v>
      </c>
      <c r="D61" s="14" t="s">
        <v>147</v>
      </c>
      <c r="E61" s="55">
        <v>6.6E-3</v>
      </c>
      <c r="F61" s="59">
        <v>3500</v>
      </c>
      <c r="G61" s="59">
        <v>99000</v>
      </c>
      <c r="K61" t="s">
        <v>302</v>
      </c>
      <c r="L61">
        <v>3</v>
      </c>
      <c r="M61" s="53" t="s">
        <v>52</v>
      </c>
      <c r="N61" s="60">
        <v>675</v>
      </c>
    </row>
    <row r="62" spans="1:14" x14ac:dyDescent="0.25">
      <c r="A62" t="s">
        <v>295</v>
      </c>
      <c r="B62">
        <v>1</v>
      </c>
      <c r="C62" t="s">
        <v>359</v>
      </c>
      <c r="D62" s="14" t="s">
        <v>148</v>
      </c>
      <c r="E62" s="55">
        <v>8.9999999999999993E-3</v>
      </c>
      <c r="F62" s="59">
        <v>9000</v>
      </c>
      <c r="G62" s="59">
        <v>135000</v>
      </c>
      <c r="K62" t="s">
        <v>302</v>
      </c>
      <c r="L62">
        <v>1</v>
      </c>
      <c r="M62" s="14" t="s">
        <v>242</v>
      </c>
      <c r="N62" s="60">
        <v>650</v>
      </c>
    </row>
    <row r="63" spans="1:14" x14ac:dyDescent="0.25">
      <c r="A63" t="s">
        <v>295</v>
      </c>
      <c r="B63">
        <v>2</v>
      </c>
      <c r="C63" t="s">
        <v>359</v>
      </c>
      <c r="D63" s="14" t="s">
        <v>148</v>
      </c>
      <c r="E63" s="55">
        <v>8.9999999999999993E-3</v>
      </c>
      <c r="F63" s="59">
        <v>9000</v>
      </c>
      <c r="G63" s="59">
        <v>135000</v>
      </c>
      <c r="K63" t="s">
        <v>302</v>
      </c>
      <c r="L63">
        <v>2</v>
      </c>
      <c r="M63" s="14" t="s">
        <v>242</v>
      </c>
      <c r="N63" s="60">
        <v>575</v>
      </c>
    </row>
    <row r="64" spans="1:14" x14ac:dyDescent="0.25">
      <c r="A64" t="s">
        <v>295</v>
      </c>
      <c r="B64">
        <v>1</v>
      </c>
      <c r="C64" t="s">
        <v>359</v>
      </c>
      <c r="D64" s="14" t="s">
        <v>149</v>
      </c>
      <c r="E64" s="55">
        <v>1.24E-2</v>
      </c>
      <c r="F64" s="59">
        <v>12400</v>
      </c>
      <c r="G64" s="59">
        <v>91500</v>
      </c>
      <c r="K64" t="s">
        <v>302</v>
      </c>
      <c r="L64">
        <v>3</v>
      </c>
      <c r="M64" s="14" t="s">
        <v>242</v>
      </c>
      <c r="N64" s="60">
        <v>650</v>
      </c>
    </row>
    <row r="65" spans="1:14" x14ac:dyDescent="0.25">
      <c r="A65" t="s">
        <v>295</v>
      </c>
      <c r="B65">
        <v>2</v>
      </c>
      <c r="C65" t="s">
        <v>359</v>
      </c>
      <c r="D65" s="14" t="s">
        <v>149</v>
      </c>
      <c r="E65" s="55">
        <v>7.4000000000000003E-3</v>
      </c>
      <c r="F65" s="59">
        <v>12400</v>
      </c>
      <c r="G65" s="59">
        <v>91500</v>
      </c>
      <c r="K65" t="s">
        <v>302</v>
      </c>
      <c r="L65">
        <v>1</v>
      </c>
      <c r="M65" s="53" t="s">
        <v>152</v>
      </c>
      <c r="N65" s="60">
        <v>520</v>
      </c>
    </row>
    <row r="66" spans="1:14" x14ac:dyDescent="0.25">
      <c r="A66" t="s">
        <v>295</v>
      </c>
      <c r="B66">
        <v>1</v>
      </c>
      <c r="C66" t="s">
        <v>359</v>
      </c>
      <c r="D66" s="14" t="s">
        <v>50</v>
      </c>
      <c r="E66" s="55">
        <v>9.1000000000000004E-3</v>
      </c>
      <c r="F66" s="59">
        <v>11750</v>
      </c>
      <c r="G66" s="59">
        <v>114800</v>
      </c>
      <c r="K66" t="s">
        <v>302</v>
      </c>
      <c r="L66">
        <v>2</v>
      </c>
      <c r="M66" s="53" t="s">
        <v>152</v>
      </c>
      <c r="N66" s="60">
        <v>320</v>
      </c>
    </row>
    <row r="67" spans="1:14" x14ac:dyDescent="0.25">
      <c r="A67" t="s">
        <v>295</v>
      </c>
      <c r="B67">
        <v>2</v>
      </c>
      <c r="C67" t="s">
        <v>359</v>
      </c>
      <c r="D67" s="14" t="s">
        <v>50</v>
      </c>
      <c r="E67" s="55">
        <v>8.2000000000000007E-3</v>
      </c>
      <c r="F67" s="59">
        <v>11750</v>
      </c>
      <c r="G67" s="59">
        <v>114800</v>
      </c>
      <c r="K67" t="s">
        <v>302</v>
      </c>
      <c r="L67">
        <v>3</v>
      </c>
      <c r="M67" s="53" t="s">
        <v>152</v>
      </c>
      <c r="N67" s="60">
        <v>600</v>
      </c>
    </row>
    <row r="68" spans="1:14" x14ac:dyDescent="0.25">
      <c r="A68" t="s">
        <v>295</v>
      </c>
      <c r="B68">
        <v>1</v>
      </c>
      <c r="C68" t="s">
        <v>359</v>
      </c>
      <c r="D68" s="14" t="s">
        <v>150</v>
      </c>
      <c r="E68" s="55">
        <v>7.0000000000000001E-3</v>
      </c>
      <c r="F68" s="59">
        <v>25000</v>
      </c>
      <c r="G68" s="59">
        <v>75000</v>
      </c>
      <c r="K68" t="s">
        <v>301</v>
      </c>
      <c r="L68">
        <v>1</v>
      </c>
      <c r="M68" s="53" t="s">
        <v>24</v>
      </c>
      <c r="N68" s="60">
        <v>502</v>
      </c>
    </row>
    <row r="69" spans="1:14" x14ac:dyDescent="0.25">
      <c r="A69" t="s">
        <v>295</v>
      </c>
      <c r="B69">
        <v>2</v>
      </c>
      <c r="C69" t="s">
        <v>359</v>
      </c>
      <c r="D69" s="14" t="s">
        <v>150</v>
      </c>
      <c r="E69" s="55">
        <v>6.4999999999999997E-3</v>
      </c>
      <c r="F69" s="59">
        <v>25000</v>
      </c>
      <c r="G69" s="59">
        <v>75000</v>
      </c>
      <c r="K69" t="s">
        <v>301</v>
      </c>
      <c r="L69">
        <v>2</v>
      </c>
      <c r="M69" s="53" t="s">
        <v>24</v>
      </c>
      <c r="N69" s="60">
        <v>427</v>
      </c>
    </row>
    <row r="70" spans="1:14" x14ac:dyDescent="0.25">
      <c r="A70" t="s">
        <v>295</v>
      </c>
      <c r="B70">
        <v>1</v>
      </c>
      <c r="C70" t="s">
        <v>359</v>
      </c>
      <c r="D70" s="14" t="s">
        <v>56</v>
      </c>
      <c r="E70" s="55">
        <v>1.3000000000000001E-2</v>
      </c>
      <c r="F70" s="59">
        <v>7500</v>
      </c>
      <c r="G70" s="59">
        <v>12500</v>
      </c>
      <c r="K70" t="s">
        <v>301</v>
      </c>
      <c r="L70">
        <v>3</v>
      </c>
      <c r="M70" s="53" t="s">
        <v>24</v>
      </c>
      <c r="N70" s="60">
        <v>427</v>
      </c>
    </row>
    <row r="71" spans="1:14" x14ac:dyDescent="0.25">
      <c r="A71" t="s">
        <v>295</v>
      </c>
      <c r="B71">
        <v>2</v>
      </c>
      <c r="C71" t="s">
        <v>359</v>
      </c>
      <c r="D71" s="14" t="s">
        <v>56</v>
      </c>
      <c r="E71" s="55">
        <v>0.01</v>
      </c>
      <c r="F71" s="59">
        <v>7500</v>
      </c>
      <c r="G71" s="59">
        <v>12500</v>
      </c>
      <c r="K71" t="s">
        <v>301</v>
      </c>
      <c r="L71">
        <v>1</v>
      </c>
      <c r="M71" s="53" t="s">
        <v>25</v>
      </c>
      <c r="N71" s="60">
        <v>960</v>
      </c>
    </row>
    <row r="72" spans="1:14" x14ac:dyDescent="0.25">
      <c r="A72" t="s">
        <v>295</v>
      </c>
      <c r="B72">
        <v>1</v>
      </c>
      <c r="C72" t="s">
        <v>359</v>
      </c>
      <c r="D72" s="14" t="s">
        <v>151</v>
      </c>
      <c r="E72" s="55">
        <v>6.4999999999999997E-3</v>
      </c>
      <c r="F72" s="59">
        <v>3250</v>
      </c>
      <c r="G72" s="59">
        <v>55000</v>
      </c>
      <c r="K72" t="s">
        <v>301</v>
      </c>
      <c r="L72">
        <v>2</v>
      </c>
      <c r="M72" s="53" t="s">
        <v>25</v>
      </c>
      <c r="N72" s="60">
        <v>600</v>
      </c>
    </row>
    <row r="73" spans="1:14" x14ac:dyDescent="0.25">
      <c r="A73" t="s">
        <v>295</v>
      </c>
      <c r="B73">
        <v>2</v>
      </c>
      <c r="C73" t="s">
        <v>359</v>
      </c>
      <c r="D73" s="14" t="s">
        <v>151</v>
      </c>
      <c r="E73" s="55">
        <v>5.4999999999999997E-3</v>
      </c>
      <c r="F73" s="59">
        <v>3250</v>
      </c>
      <c r="G73" s="59">
        <v>55000</v>
      </c>
      <c r="K73" t="s">
        <v>301</v>
      </c>
      <c r="L73">
        <v>3</v>
      </c>
      <c r="M73" s="53" t="s">
        <v>25</v>
      </c>
      <c r="N73" s="60">
        <v>880</v>
      </c>
    </row>
    <row r="74" spans="1:14" x14ac:dyDescent="0.25">
      <c r="A74" t="s">
        <v>295</v>
      </c>
      <c r="B74">
        <v>1</v>
      </c>
      <c r="C74" t="s">
        <v>359</v>
      </c>
      <c r="D74" s="14" t="s">
        <v>152</v>
      </c>
      <c r="E74" s="55">
        <v>8.5000000000000006E-3</v>
      </c>
      <c r="F74" s="59">
        <v>15000</v>
      </c>
      <c r="G74" s="59">
        <v>80000</v>
      </c>
      <c r="K74" t="s">
        <v>301</v>
      </c>
      <c r="L74">
        <v>1</v>
      </c>
      <c r="M74" s="14" t="s">
        <v>188</v>
      </c>
      <c r="N74" s="60">
        <v>550</v>
      </c>
    </row>
    <row r="75" spans="1:14" x14ac:dyDescent="0.25">
      <c r="A75" t="s">
        <v>295</v>
      </c>
      <c r="B75">
        <v>2</v>
      </c>
      <c r="C75" t="s">
        <v>359</v>
      </c>
      <c r="D75" s="14" t="s">
        <v>152</v>
      </c>
      <c r="E75" s="55">
        <v>6.4999999999999997E-3</v>
      </c>
      <c r="F75" s="59">
        <v>15000</v>
      </c>
      <c r="G75" s="59">
        <v>80000</v>
      </c>
      <c r="K75" t="s">
        <v>301</v>
      </c>
      <c r="L75">
        <v>2</v>
      </c>
      <c r="M75" s="14" t="s">
        <v>188</v>
      </c>
      <c r="N75" s="60">
        <v>420</v>
      </c>
    </row>
    <row r="76" spans="1:14" x14ac:dyDescent="0.25">
      <c r="A76" t="s">
        <v>298</v>
      </c>
      <c r="B76">
        <v>1</v>
      </c>
      <c r="C76" t="s">
        <v>359</v>
      </c>
      <c r="D76" s="53" t="s">
        <v>138</v>
      </c>
      <c r="E76" s="51">
        <v>1.2499999999999999E-2</v>
      </c>
      <c r="F76" s="60">
        <v>25500</v>
      </c>
      <c r="G76" s="60">
        <v>119500</v>
      </c>
      <c r="K76" t="s">
        <v>301</v>
      </c>
      <c r="L76">
        <v>3</v>
      </c>
      <c r="M76" s="14" t="s">
        <v>188</v>
      </c>
      <c r="N76" s="60">
        <v>450</v>
      </c>
    </row>
    <row r="77" spans="1:14" x14ac:dyDescent="0.25">
      <c r="A77" t="s">
        <v>298</v>
      </c>
      <c r="B77">
        <v>2</v>
      </c>
      <c r="C77" t="s">
        <v>359</v>
      </c>
      <c r="D77" s="53" t="s">
        <v>138</v>
      </c>
      <c r="E77" s="51">
        <v>8.6E-3</v>
      </c>
      <c r="F77" s="60">
        <v>25500</v>
      </c>
      <c r="G77" s="60">
        <v>119500</v>
      </c>
      <c r="K77" t="s">
        <v>301</v>
      </c>
      <c r="L77">
        <v>1</v>
      </c>
      <c r="M77" s="14" t="s">
        <v>241</v>
      </c>
      <c r="N77" s="60">
        <v>500</v>
      </c>
    </row>
    <row r="78" spans="1:14" x14ac:dyDescent="0.25">
      <c r="A78" t="s">
        <v>298</v>
      </c>
      <c r="B78">
        <v>1</v>
      </c>
      <c r="C78" t="s">
        <v>359</v>
      </c>
      <c r="D78" s="53" t="s">
        <v>120</v>
      </c>
      <c r="E78" s="51">
        <v>1.6500000000000001E-2</v>
      </c>
      <c r="F78" s="60">
        <v>15000</v>
      </c>
      <c r="G78" s="60">
        <v>111000</v>
      </c>
      <c r="K78" t="s">
        <v>301</v>
      </c>
      <c r="L78">
        <v>2</v>
      </c>
      <c r="M78" s="14" t="s">
        <v>241</v>
      </c>
      <c r="N78" s="60">
        <v>350</v>
      </c>
    </row>
    <row r="79" spans="1:14" x14ac:dyDescent="0.25">
      <c r="A79" t="s">
        <v>298</v>
      </c>
      <c r="B79">
        <v>2</v>
      </c>
      <c r="C79" t="s">
        <v>359</v>
      </c>
      <c r="D79" s="53" t="s">
        <v>120</v>
      </c>
      <c r="E79" s="51">
        <v>1.1299999999999999E-2</v>
      </c>
      <c r="F79" s="60">
        <v>15000</v>
      </c>
      <c r="G79" s="60">
        <v>111000</v>
      </c>
      <c r="K79" t="s">
        <v>301</v>
      </c>
      <c r="L79">
        <v>3</v>
      </c>
      <c r="M79" s="14" t="s">
        <v>241</v>
      </c>
      <c r="N79" s="60">
        <v>350</v>
      </c>
    </row>
    <row r="80" spans="1:14" x14ac:dyDescent="0.25">
      <c r="A80" t="s">
        <v>298</v>
      </c>
      <c r="B80">
        <v>1</v>
      </c>
      <c r="C80" t="s">
        <v>359</v>
      </c>
      <c r="D80" s="53" t="s">
        <v>25</v>
      </c>
      <c r="E80" s="51">
        <v>1.4999999999999999E-2</v>
      </c>
      <c r="F80" s="60">
        <v>35000</v>
      </c>
      <c r="G80" s="60">
        <v>220000</v>
      </c>
      <c r="K80" t="s">
        <v>301</v>
      </c>
      <c r="L80">
        <v>1</v>
      </c>
      <c r="M80" s="14" t="s">
        <v>146</v>
      </c>
      <c r="N80" s="60">
        <v>712.5</v>
      </c>
    </row>
    <row r="81" spans="1:14" x14ac:dyDescent="0.25">
      <c r="A81" t="s">
        <v>298</v>
      </c>
      <c r="B81">
        <v>2</v>
      </c>
      <c r="C81" t="s">
        <v>359</v>
      </c>
      <c r="D81" s="53" t="s">
        <v>25</v>
      </c>
      <c r="E81" s="51">
        <v>1.0999999999999999E-2</v>
      </c>
      <c r="F81" s="60">
        <v>35000</v>
      </c>
      <c r="G81" s="60">
        <v>220000</v>
      </c>
      <c r="K81" t="s">
        <v>301</v>
      </c>
      <c r="L81">
        <v>2</v>
      </c>
      <c r="M81" s="14" t="s">
        <v>146</v>
      </c>
      <c r="N81" s="60">
        <v>502.5</v>
      </c>
    </row>
    <row r="82" spans="1:14" x14ac:dyDescent="0.25">
      <c r="A82" t="s">
        <v>298</v>
      </c>
      <c r="B82">
        <v>1</v>
      </c>
      <c r="C82" t="s">
        <v>359</v>
      </c>
      <c r="D82" s="53" t="s">
        <v>162</v>
      </c>
      <c r="E82" s="51">
        <v>9.4999999999999998E-3</v>
      </c>
      <c r="F82" s="60">
        <v>12000</v>
      </c>
      <c r="G82" s="60">
        <v>107000</v>
      </c>
      <c r="K82" t="s">
        <v>301</v>
      </c>
      <c r="L82">
        <v>3</v>
      </c>
      <c r="M82" s="14" t="s">
        <v>146</v>
      </c>
      <c r="N82" s="60">
        <v>502.5</v>
      </c>
    </row>
    <row r="83" spans="1:14" x14ac:dyDescent="0.25">
      <c r="A83" t="s">
        <v>298</v>
      </c>
      <c r="B83">
        <v>2</v>
      </c>
      <c r="C83" t="s">
        <v>359</v>
      </c>
      <c r="D83" s="53" t="s">
        <v>162</v>
      </c>
      <c r="E83" s="51">
        <v>7.4999999999999997E-3</v>
      </c>
      <c r="F83" s="60">
        <v>12000</v>
      </c>
      <c r="G83" s="60">
        <v>107000</v>
      </c>
      <c r="K83" t="s">
        <v>301</v>
      </c>
      <c r="L83">
        <v>1</v>
      </c>
      <c r="M83" s="53" t="s">
        <v>52</v>
      </c>
      <c r="N83" s="60">
        <v>675</v>
      </c>
    </row>
    <row r="84" spans="1:14" x14ac:dyDescent="0.25">
      <c r="A84" t="s">
        <v>298</v>
      </c>
      <c r="B84">
        <v>1</v>
      </c>
      <c r="C84" t="s">
        <v>359</v>
      </c>
      <c r="D84" s="53" t="s">
        <v>140</v>
      </c>
      <c r="E84" s="51">
        <v>1.0500000000000001E-2</v>
      </c>
      <c r="F84" s="60">
        <v>10000</v>
      </c>
      <c r="G84" s="60">
        <v>80000</v>
      </c>
      <c r="K84" t="s">
        <v>301</v>
      </c>
      <c r="L84">
        <v>2</v>
      </c>
      <c r="M84" s="53" t="s">
        <v>52</v>
      </c>
      <c r="N84" s="60">
        <v>525</v>
      </c>
    </row>
    <row r="85" spans="1:14" x14ac:dyDescent="0.25">
      <c r="A85" t="s">
        <v>298</v>
      </c>
      <c r="B85">
        <v>2</v>
      </c>
      <c r="C85" t="s">
        <v>359</v>
      </c>
      <c r="D85" s="53" t="s">
        <v>140</v>
      </c>
      <c r="E85" s="51">
        <v>8.0000000000000002E-3</v>
      </c>
      <c r="F85" s="60">
        <v>10000</v>
      </c>
      <c r="G85" s="60">
        <v>80000</v>
      </c>
      <c r="K85" t="s">
        <v>301</v>
      </c>
      <c r="L85">
        <v>3</v>
      </c>
      <c r="M85" s="53" t="s">
        <v>52</v>
      </c>
      <c r="N85" s="60">
        <v>675</v>
      </c>
    </row>
    <row r="86" spans="1:14" x14ac:dyDescent="0.25">
      <c r="A86" t="s">
        <v>298</v>
      </c>
      <c r="B86">
        <v>1</v>
      </c>
      <c r="C86" t="s">
        <v>359</v>
      </c>
      <c r="D86" s="53" t="s">
        <v>142</v>
      </c>
      <c r="E86" s="51">
        <v>1.15E-2</v>
      </c>
      <c r="F86" s="60">
        <v>7000</v>
      </c>
      <c r="G86" s="60">
        <v>127500</v>
      </c>
      <c r="K86" t="s">
        <v>301</v>
      </c>
      <c r="L86">
        <v>1</v>
      </c>
      <c r="M86" s="14" t="s">
        <v>242</v>
      </c>
      <c r="N86" s="60">
        <v>650</v>
      </c>
    </row>
    <row r="87" spans="1:14" x14ac:dyDescent="0.25">
      <c r="A87" t="s">
        <v>298</v>
      </c>
      <c r="B87">
        <v>2</v>
      </c>
      <c r="C87" t="s">
        <v>359</v>
      </c>
      <c r="D87" s="53" t="s">
        <v>142</v>
      </c>
      <c r="E87" s="51">
        <v>8.5000000000000006E-3</v>
      </c>
      <c r="F87" s="60">
        <v>7000</v>
      </c>
      <c r="G87" s="60">
        <v>127500</v>
      </c>
      <c r="K87" t="s">
        <v>301</v>
      </c>
      <c r="L87">
        <v>2</v>
      </c>
      <c r="M87" s="14" t="s">
        <v>242</v>
      </c>
      <c r="N87" s="60">
        <v>575</v>
      </c>
    </row>
    <row r="88" spans="1:14" x14ac:dyDescent="0.25">
      <c r="A88" t="s">
        <v>298</v>
      </c>
      <c r="B88">
        <v>1</v>
      </c>
      <c r="C88" t="s">
        <v>359</v>
      </c>
      <c r="D88" s="14" t="s">
        <v>188</v>
      </c>
      <c r="E88" s="51">
        <v>8.3000000000000001E-3</v>
      </c>
      <c r="F88" s="60">
        <v>17750</v>
      </c>
      <c r="G88" s="60">
        <v>84000</v>
      </c>
      <c r="K88" t="s">
        <v>301</v>
      </c>
      <c r="L88">
        <v>3</v>
      </c>
      <c r="M88" s="14" t="s">
        <v>242</v>
      </c>
      <c r="N88" s="60">
        <v>650</v>
      </c>
    </row>
    <row r="89" spans="1:14" x14ac:dyDescent="0.25">
      <c r="A89" t="s">
        <v>298</v>
      </c>
      <c r="B89">
        <v>2</v>
      </c>
      <c r="C89" t="s">
        <v>359</v>
      </c>
      <c r="D89" s="14" t="s">
        <v>188</v>
      </c>
      <c r="E89" s="51">
        <v>6.3E-3</v>
      </c>
      <c r="F89" s="60">
        <v>17750</v>
      </c>
      <c r="G89" s="60">
        <v>84000</v>
      </c>
      <c r="K89" t="s">
        <v>301</v>
      </c>
      <c r="L89">
        <v>1</v>
      </c>
      <c r="M89" s="53" t="s">
        <v>152</v>
      </c>
      <c r="N89" s="60">
        <v>520</v>
      </c>
    </row>
    <row r="90" spans="1:14" x14ac:dyDescent="0.25">
      <c r="A90" t="s">
        <v>298</v>
      </c>
      <c r="B90">
        <v>1</v>
      </c>
      <c r="C90" t="s">
        <v>359</v>
      </c>
      <c r="D90" s="53" t="s">
        <v>144</v>
      </c>
      <c r="E90" s="51">
        <v>9.4999999999999998E-3</v>
      </c>
      <c r="F90" s="60">
        <v>13500</v>
      </c>
      <c r="G90" s="60">
        <v>83000</v>
      </c>
      <c r="K90" t="s">
        <v>301</v>
      </c>
      <c r="L90">
        <v>2</v>
      </c>
      <c r="M90" s="53" t="s">
        <v>152</v>
      </c>
      <c r="N90" s="60">
        <v>320</v>
      </c>
    </row>
    <row r="91" spans="1:14" x14ac:dyDescent="0.25">
      <c r="A91" t="s">
        <v>298</v>
      </c>
      <c r="B91">
        <v>2</v>
      </c>
      <c r="C91" t="s">
        <v>359</v>
      </c>
      <c r="D91" s="53" t="s">
        <v>144</v>
      </c>
      <c r="E91" s="51">
        <v>7.4999999999999997E-3</v>
      </c>
      <c r="F91" s="60">
        <v>13500</v>
      </c>
      <c r="G91" s="60">
        <v>83000</v>
      </c>
      <c r="K91" t="s">
        <v>301</v>
      </c>
      <c r="L91">
        <v>3</v>
      </c>
      <c r="M91" s="53" t="s">
        <v>152</v>
      </c>
      <c r="N91" s="60">
        <v>600</v>
      </c>
    </row>
    <row r="92" spans="1:14" x14ac:dyDescent="0.25">
      <c r="A92" t="s">
        <v>298</v>
      </c>
      <c r="B92">
        <v>1</v>
      </c>
      <c r="C92" t="s">
        <v>359</v>
      </c>
      <c r="D92" s="14" t="s">
        <v>41</v>
      </c>
      <c r="E92" s="51">
        <v>0.01</v>
      </c>
      <c r="F92" s="60">
        <v>17000</v>
      </c>
      <c r="G92" s="60">
        <v>75000</v>
      </c>
      <c r="K92" t="s">
        <v>308</v>
      </c>
      <c r="L92">
        <v>1</v>
      </c>
      <c r="M92" s="57" t="s">
        <v>235</v>
      </c>
      <c r="N92" s="59">
        <v>260</v>
      </c>
    </row>
    <row r="93" spans="1:14" x14ac:dyDescent="0.25">
      <c r="A93" t="s">
        <v>298</v>
      </c>
      <c r="B93">
        <v>2</v>
      </c>
      <c r="C93" t="s">
        <v>359</v>
      </c>
      <c r="D93" s="14" t="s">
        <v>41</v>
      </c>
      <c r="E93" s="51">
        <v>7.0000000000000001E-3</v>
      </c>
      <c r="F93" s="60">
        <v>17000</v>
      </c>
      <c r="G93" s="60">
        <v>75000</v>
      </c>
      <c r="K93" t="s">
        <v>308</v>
      </c>
      <c r="L93">
        <v>1</v>
      </c>
      <c r="M93" s="57" t="s">
        <v>141</v>
      </c>
      <c r="N93" s="59">
        <v>337.5</v>
      </c>
    </row>
    <row r="94" spans="1:14" x14ac:dyDescent="0.25">
      <c r="A94" t="s">
        <v>298</v>
      </c>
      <c r="B94">
        <v>1</v>
      </c>
      <c r="C94" t="s">
        <v>359</v>
      </c>
      <c r="D94" s="14" t="s">
        <v>146</v>
      </c>
      <c r="E94" s="51">
        <v>1.2760000000000001E-2</v>
      </c>
      <c r="F94" s="60">
        <v>10975</v>
      </c>
      <c r="G94" s="60">
        <v>77325</v>
      </c>
      <c r="K94" t="s">
        <v>308</v>
      </c>
      <c r="L94">
        <v>1</v>
      </c>
      <c r="M94" s="57" t="s">
        <v>38</v>
      </c>
      <c r="N94" s="60">
        <v>336</v>
      </c>
    </row>
    <row r="95" spans="1:14" x14ac:dyDescent="0.25">
      <c r="A95" t="s">
        <v>298</v>
      </c>
      <c r="B95">
        <v>2</v>
      </c>
      <c r="C95" t="s">
        <v>359</v>
      </c>
      <c r="D95" s="14" t="s">
        <v>146</v>
      </c>
      <c r="E95" s="51">
        <v>9.2999999999999992E-3</v>
      </c>
      <c r="F95" s="60">
        <v>10975</v>
      </c>
      <c r="G95" s="60">
        <v>77325</v>
      </c>
      <c r="K95" t="s">
        <v>308</v>
      </c>
      <c r="L95">
        <v>1</v>
      </c>
      <c r="M95" s="57" t="s">
        <v>241</v>
      </c>
      <c r="N95" s="60">
        <v>300</v>
      </c>
    </row>
    <row r="96" spans="1:14" x14ac:dyDescent="0.25">
      <c r="A96" t="s">
        <v>298</v>
      </c>
      <c r="B96">
        <v>1</v>
      </c>
      <c r="C96" t="s">
        <v>359</v>
      </c>
      <c r="D96" s="53" t="s">
        <v>147</v>
      </c>
      <c r="E96" s="52">
        <v>0.01</v>
      </c>
      <c r="F96" s="61">
        <v>4250</v>
      </c>
      <c r="G96" s="61">
        <v>114000</v>
      </c>
      <c r="K96" t="s">
        <v>308</v>
      </c>
      <c r="L96">
        <v>1</v>
      </c>
      <c r="M96" s="14" t="s">
        <v>242</v>
      </c>
      <c r="N96" s="60">
        <v>595</v>
      </c>
    </row>
    <row r="97" spans="1:14" x14ac:dyDescent="0.25">
      <c r="A97" t="s">
        <v>298</v>
      </c>
      <c r="B97">
        <v>2</v>
      </c>
      <c r="C97" t="s">
        <v>359</v>
      </c>
      <c r="D97" s="53" t="s">
        <v>147</v>
      </c>
      <c r="E97" s="52">
        <v>8.3000000000000001E-3</v>
      </c>
      <c r="F97" s="61">
        <v>4250</v>
      </c>
      <c r="G97" s="61">
        <v>114000</v>
      </c>
      <c r="K97" t="s">
        <v>308</v>
      </c>
      <c r="L97">
        <v>1</v>
      </c>
      <c r="M97" s="57" t="s">
        <v>151</v>
      </c>
      <c r="N97" s="60">
        <v>150</v>
      </c>
    </row>
    <row r="98" spans="1:14" x14ac:dyDescent="0.25">
      <c r="A98" t="s">
        <v>298</v>
      </c>
      <c r="B98">
        <v>1</v>
      </c>
      <c r="C98" t="s">
        <v>359</v>
      </c>
      <c r="D98" s="53" t="s">
        <v>255</v>
      </c>
      <c r="E98" s="51">
        <v>1.0699999999999999E-2</v>
      </c>
      <c r="F98" s="60">
        <v>12500</v>
      </c>
      <c r="G98" s="60">
        <v>96000</v>
      </c>
      <c r="H98" t="s">
        <v>118</v>
      </c>
      <c r="K98" t="s">
        <v>308</v>
      </c>
      <c r="L98">
        <v>1</v>
      </c>
      <c r="M98" s="57" t="s">
        <v>152</v>
      </c>
      <c r="N98" s="60">
        <v>300</v>
      </c>
    </row>
    <row r="99" spans="1:14" x14ac:dyDescent="0.25">
      <c r="A99" t="s">
        <v>298</v>
      </c>
      <c r="B99">
        <v>2</v>
      </c>
      <c r="C99" t="s">
        <v>359</v>
      </c>
      <c r="D99" s="53" t="s">
        <v>255</v>
      </c>
      <c r="E99" s="51">
        <v>7.7000000000000002E-3</v>
      </c>
      <c r="F99" s="60">
        <v>12500</v>
      </c>
      <c r="G99" s="60">
        <v>96000</v>
      </c>
      <c r="K99" t="s">
        <v>307</v>
      </c>
      <c r="L99">
        <v>1</v>
      </c>
      <c r="M99" s="57" t="s">
        <v>234</v>
      </c>
      <c r="N99" s="60">
        <v>250</v>
      </c>
    </row>
    <row r="100" spans="1:14" x14ac:dyDescent="0.25">
      <c r="A100" t="s">
        <v>298</v>
      </c>
      <c r="B100">
        <v>1</v>
      </c>
      <c r="C100" t="s">
        <v>359</v>
      </c>
      <c r="D100" s="14" t="s">
        <v>50</v>
      </c>
      <c r="E100" s="51">
        <v>1.24E-2</v>
      </c>
      <c r="F100" s="60">
        <v>15065</v>
      </c>
      <c r="G100" s="60">
        <v>135500</v>
      </c>
      <c r="K100" t="s">
        <v>307</v>
      </c>
      <c r="L100">
        <v>1</v>
      </c>
      <c r="M100" s="58" t="s">
        <v>235</v>
      </c>
      <c r="N100" s="60">
        <v>260</v>
      </c>
    </row>
    <row r="101" spans="1:14" x14ac:dyDescent="0.25">
      <c r="A101" t="s">
        <v>298</v>
      </c>
      <c r="B101">
        <v>2</v>
      </c>
      <c r="C101" t="s">
        <v>359</v>
      </c>
      <c r="D101" s="14" t="s">
        <v>50</v>
      </c>
      <c r="E101" s="51">
        <v>1.0500000000000001E-2</v>
      </c>
      <c r="F101" s="60">
        <v>15065</v>
      </c>
      <c r="G101" s="60">
        <v>135500</v>
      </c>
      <c r="K101" t="s">
        <v>307</v>
      </c>
      <c r="L101">
        <v>1</v>
      </c>
      <c r="M101" s="57" t="s">
        <v>141</v>
      </c>
      <c r="N101" s="60">
        <v>337.5</v>
      </c>
    </row>
    <row r="102" spans="1:14" x14ac:dyDescent="0.25">
      <c r="A102" t="s">
        <v>298</v>
      </c>
      <c r="B102">
        <v>1</v>
      </c>
      <c r="C102" t="s">
        <v>359</v>
      </c>
      <c r="D102" s="53" t="s">
        <v>166</v>
      </c>
      <c r="E102" s="51">
        <v>1.15E-2</v>
      </c>
      <c r="F102" s="60">
        <v>17000</v>
      </c>
      <c r="G102" s="60">
        <v>100000</v>
      </c>
      <c r="K102" t="s">
        <v>307</v>
      </c>
      <c r="L102">
        <v>1</v>
      </c>
      <c r="M102" s="57" t="s">
        <v>38</v>
      </c>
      <c r="N102" s="60">
        <v>336</v>
      </c>
    </row>
    <row r="103" spans="1:14" x14ac:dyDescent="0.25">
      <c r="A103" t="s">
        <v>298</v>
      </c>
      <c r="B103">
        <v>2</v>
      </c>
      <c r="C103" t="s">
        <v>359</v>
      </c>
      <c r="D103" s="53" t="s">
        <v>166</v>
      </c>
      <c r="E103" s="51">
        <v>8.0999999999999996E-3</v>
      </c>
      <c r="F103" s="60">
        <v>17000</v>
      </c>
      <c r="G103" s="60">
        <v>100000</v>
      </c>
      <c r="K103" t="s">
        <v>307</v>
      </c>
      <c r="L103">
        <v>1</v>
      </c>
      <c r="M103" s="14" t="s">
        <v>241</v>
      </c>
      <c r="N103" s="60">
        <v>300</v>
      </c>
    </row>
    <row r="104" spans="1:14" x14ac:dyDescent="0.25">
      <c r="A104" t="s">
        <v>298</v>
      </c>
      <c r="B104">
        <v>1</v>
      </c>
      <c r="C104" t="s">
        <v>359</v>
      </c>
      <c r="D104" s="53" t="s">
        <v>150</v>
      </c>
      <c r="E104" s="51">
        <v>9.2499999999999995E-3</v>
      </c>
      <c r="F104" s="60">
        <v>32000</v>
      </c>
      <c r="G104" s="60">
        <v>90000</v>
      </c>
      <c r="K104" t="s">
        <v>307</v>
      </c>
      <c r="L104">
        <v>1</v>
      </c>
      <c r="M104" s="57" t="s">
        <v>149</v>
      </c>
      <c r="N104" s="60">
        <v>360</v>
      </c>
    </row>
    <row r="105" spans="1:14" x14ac:dyDescent="0.25">
      <c r="A105" t="s">
        <v>298</v>
      </c>
      <c r="B105">
        <v>2</v>
      </c>
      <c r="C105" t="s">
        <v>359</v>
      </c>
      <c r="D105" s="53" t="s">
        <v>150</v>
      </c>
      <c r="E105" s="51">
        <v>8.2500000000000004E-3</v>
      </c>
      <c r="F105" s="60">
        <v>32000</v>
      </c>
      <c r="G105" s="60">
        <v>90000</v>
      </c>
      <c r="K105" t="s">
        <v>307</v>
      </c>
      <c r="L105">
        <v>1</v>
      </c>
      <c r="M105" s="14" t="s">
        <v>242</v>
      </c>
      <c r="N105" s="60">
        <v>595</v>
      </c>
    </row>
    <row r="106" spans="1:14" x14ac:dyDescent="0.25">
      <c r="A106" t="s">
        <v>298</v>
      </c>
      <c r="B106">
        <v>1</v>
      </c>
      <c r="C106" t="s">
        <v>359</v>
      </c>
      <c r="D106" s="53" t="s">
        <v>151</v>
      </c>
      <c r="E106" s="51">
        <v>7.7999999999999996E-3</v>
      </c>
      <c r="F106" s="60">
        <v>3900</v>
      </c>
      <c r="G106" s="60">
        <v>62000</v>
      </c>
      <c r="K106" t="s">
        <v>307</v>
      </c>
      <c r="L106">
        <v>1</v>
      </c>
      <c r="M106" s="57" t="s">
        <v>151</v>
      </c>
      <c r="N106" s="60">
        <v>150</v>
      </c>
    </row>
    <row r="107" spans="1:14" x14ac:dyDescent="0.25">
      <c r="A107" t="s">
        <v>298</v>
      </c>
      <c r="B107">
        <v>2</v>
      </c>
      <c r="C107" t="s">
        <v>359</v>
      </c>
      <c r="D107" s="53" t="s">
        <v>151</v>
      </c>
      <c r="E107" s="51">
        <v>6.1999999999999998E-3</v>
      </c>
      <c r="F107" s="60">
        <v>3900</v>
      </c>
      <c r="G107" s="60">
        <v>62000</v>
      </c>
      <c r="K107" t="s">
        <v>307</v>
      </c>
      <c r="L107">
        <v>1</v>
      </c>
      <c r="M107" s="14" t="s">
        <v>152</v>
      </c>
      <c r="N107" s="60">
        <v>300</v>
      </c>
    </row>
    <row r="108" spans="1:14" x14ac:dyDescent="0.25">
      <c r="A108" t="s">
        <v>298</v>
      </c>
      <c r="B108">
        <v>1</v>
      </c>
      <c r="C108" t="s">
        <v>359</v>
      </c>
      <c r="D108" s="53" t="s">
        <v>152</v>
      </c>
      <c r="E108" s="51">
        <v>1.03E-2</v>
      </c>
      <c r="F108" s="60">
        <v>18500</v>
      </c>
      <c r="G108" s="60">
        <v>80000</v>
      </c>
    </row>
    <row r="109" spans="1:14" x14ac:dyDescent="0.25">
      <c r="A109" t="s">
        <v>298</v>
      </c>
      <c r="B109">
        <v>2</v>
      </c>
      <c r="C109" t="s">
        <v>359</v>
      </c>
      <c r="D109" s="53" t="s">
        <v>152</v>
      </c>
      <c r="E109" s="51">
        <v>7.3000000000000001E-3</v>
      </c>
      <c r="F109" s="60">
        <v>18500</v>
      </c>
      <c r="G109" s="60">
        <v>80000</v>
      </c>
    </row>
    <row r="110" spans="1:14" x14ac:dyDescent="0.25">
      <c r="A110" t="s">
        <v>298</v>
      </c>
      <c r="B110">
        <v>1</v>
      </c>
      <c r="C110" t="s">
        <v>359</v>
      </c>
      <c r="D110" s="14" t="s">
        <v>257</v>
      </c>
      <c r="E110" s="51">
        <v>1.35E-2</v>
      </c>
      <c r="F110" s="60">
        <v>12000</v>
      </c>
      <c r="G110" s="60">
        <v>115000</v>
      </c>
    </row>
    <row r="111" spans="1:14" x14ac:dyDescent="0.25">
      <c r="A111" t="s">
        <v>298</v>
      </c>
      <c r="B111">
        <v>2</v>
      </c>
      <c r="C111" t="s">
        <v>359</v>
      </c>
      <c r="D111" s="14" t="s">
        <v>257</v>
      </c>
      <c r="E111" s="51">
        <v>9.1999999999999998E-3</v>
      </c>
      <c r="F111" s="60">
        <v>12000</v>
      </c>
      <c r="G111" s="60">
        <v>115000</v>
      </c>
    </row>
    <row r="112" spans="1:14" x14ac:dyDescent="0.25">
      <c r="A112" t="s">
        <v>297</v>
      </c>
      <c r="B112">
        <v>1</v>
      </c>
      <c r="C112" t="s">
        <v>359</v>
      </c>
      <c r="D112" s="14" t="s">
        <v>138</v>
      </c>
      <c r="E112" s="51">
        <v>1.2499999999999999E-2</v>
      </c>
      <c r="F112" s="60">
        <v>25500</v>
      </c>
      <c r="G112" s="60">
        <v>119500</v>
      </c>
    </row>
    <row r="113" spans="1:7" x14ac:dyDescent="0.25">
      <c r="A113" t="s">
        <v>297</v>
      </c>
      <c r="B113">
        <v>2</v>
      </c>
      <c r="C113" t="s">
        <v>359</v>
      </c>
      <c r="D113" s="14" t="s">
        <v>138</v>
      </c>
      <c r="E113" s="51">
        <v>8.6E-3</v>
      </c>
      <c r="F113" s="60">
        <v>25500</v>
      </c>
      <c r="G113" s="60">
        <v>119500</v>
      </c>
    </row>
    <row r="114" spans="1:7" x14ac:dyDescent="0.25">
      <c r="A114" t="s">
        <v>297</v>
      </c>
      <c r="B114">
        <v>1</v>
      </c>
      <c r="C114" t="s">
        <v>359</v>
      </c>
      <c r="D114" s="14" t="s">
        <v>120</v>
      </c>
      <c r="E114" s="51">
        <v>1.61E-2</v>
      </c>
      <c r="F114" s="60">
        <v>15000</v>
      </c>
      <c r="G114" s="60">
        <v>111000</v>
      </c>
    </row>
    <row r="115" spans="1:7" x14ac:dyDescent="0.25">
      <c r="A115" t="s">
        <v>297</v>
      </c>
      <c r="B115">
        <v>2</v>
      </c>
      <c r="C115" t="s">
        <v>359</v>
      </c>
      <c r="D115" s="14" t="s">
        <v>120</v>
      </c>
      <c r="E115" s="51">
        <v>1.0999999999999999E-2</v>
      </c>
      <c r="F115" s="60">
        <v>15000</v>
      </c>
      <c r="G115" s="60">
        <v>111000</v>
      </c>
    </row>
    <row r="116" spans="1:7" x14ac:dyDescent="0.25">
      <c r="A116" t="s">
        <v>297</v>
      </c>
      <c r="B116">
        <v>1</v>
      </c>
      <c r="C116" t="s">
        <v>359</v>
      </c>
      <c r="D116" s="14" t="s">
        <v>25</v>
      </c>
      <c r="E116" s="51">
        <v>1.4999999999999999E-2</v>
      </c>
      <c r="F116" s="60">
        <v>35000</v>
      </c>
      <c r="G116" s="60">
        <v>220000</v>
      </c>
    </row>
    <row r="117" spans="1:7" x14ac:dyDescent="0.25">
      <c r="A117" t="s">
        <v>297</v>
      </c>
      <c r="B117">
        <v>2</v>
      </c>
      <c r="C117" t="s">
        <v>359</v>
      </c>
      <c r="D117" s="14" t="s">
        <v>25</v>
      </c>
      <c r="E117" s="51">
        <v>1.0999999999999999E-2</v>
      </c>
      <c r="F117" s="60">
        <v>35000</v>
      </c>
      <c r="G117" s="60">
        <v>220000</v>
      </c>
    </row>
    <row r="118" spans="1:7" x14ac:dyDescent="0.25">
      <c r="A118" t="s">
        <v>297</v>
      </c>
      <c r="B118">
        <v>1</v>
      </c>
      <c r="C118" t="s">
        <v>359</v>
      </c>
      <c r="D118" s="14" t="s">
        <v>162</v>
      </c>
      <c r="E118" s="51">
        <v>9.4999999999999998E-3</v>
      </c>
      <c r="F118" s="60">
        <v>12000</v>
      </c>
      <c r="G118" s="60">
        <v>107000</v>
      </c>
    </row>
    <row r="119" spans="1:7" x14ac:dyDescent="0.25">
      <c r="A119" t="s">
        <v>297</v>
      </c>
      <c r="B119">
        <v>2</v>
      </c>
      <c r="C119" t="s">
        <v>359</v>
      </c>
      <c r="D119" s="14" t="s">
        <v>162</v>
      </c>
      <c r="E119" s="51">
        <v>7.4999999999999997E-3</v>
      </c>
      <c r="F119" s="60">
        <v>12000</v>
      </c>
      <c r="G119" s="60">
        <v>107000</v>
      </c>
    </row>
    <row r="120" spans="1:7" x14ac:dyDescent="0.25">
      <c r="A120" t="s">
        <v>297</v>
      </c>
      <c r="B120">
        <v>1</v>
      </c>
      <c r="C120" t="s">
        <v>359</v>
      </c>
      <c r="D120" s="44" t="s">
        <v>27</v>
      </c>
      <c r="E120" s="51">
        <v>1.15E-2</v>
      </c>
      <c r="F120" s="60">
        <v>7500</v>
      </c>
      <c r="G120" s="60">
        <v>82500</v>
      </c>
    </row>
    <row r="121" spans="1:7" x14ac:dyDescent="0.25">
      <c r="A121" t="s">
        <v>297</v>
      </c>
      <c r="B121">
        <v>2</v>
      </c>
      <c r="C121" t="s">
        <v>359</v>
      </c>
      <c r="D121" s="44" t="s">
        <v>27</v>
      </c>
      <c r="E121" s="51">
        <v>8.0000000000000002E-3</v>
      </c>
      <c r="F121" s="60">
        <v>7500</v>
      </c>
      <c r="G121" s="60">
        <v>82500</v>
      </c>
    </row>
    <row r="122" spans="1:7" x14ac:dyDescent="0.25">
      <c r="A122" t="s">
        <v>297</v>
      </c>
      <c r="B122">
        <v>1</v>
      </c>
      <c r="C122" t="s">
        <v>359</v>
      </c>
      <c r="D122" s="14" t="s">
        <v>140</v>
      </c>
      <c r="E122" s="51">
        <v>1.0500000000000001E-2</v>
      </c>
      <c r="F122" s="60">
        <v>10000</v>
      </c>
      <c r="G122" s="60">
        <v>80000</v>
      </c>
    </row>
    <row r="123" spans="1:7" x14ac:dyDescent="0.25">
      <c r="A123" t="s">
        <v>297</v>
      </c>
      <c r="B123">
        <v>2</v>
      </c>
      <c r="C123" t="s">
        <v>359</v>
      </c>
      <c r="D123" s="14" t="s">
        <v>140</v>
      </c>
      <c r="E123" s="51">
        <v>8.0000000000000002E-3</v>
      </c>
      <c r="F123" s="60">
        <v>10000</v>
      </c>
      <c r="G123" s="60">
        <v>80000</v>
      </c>
    </row>
    <row r="124" spans="1:7" x14ac:dyDescent="0.25">
      <c r="A124" t="s">
        <v>297</v>
      </c>
      <c r="B124">
        <v>1</v>
      </c>
      <c r="C124" t="s">
        <v>359</v>
      </c>
      <c r="D124" s="14" t="s">
        <v>142</v>
      </c>
      <c r="E124" s="51">
        <v>1.15E-2</v>
      </c>
      <c r="F124" s="60">
        <v>7000</v>
      </c>
      <c r="G124" s="60">
        <v>127500</v>
      </c>
    </row>
    <row r="125" spans="1:7" x14ac:dyDescent="0.25">
      <c r="A125" t="s">
        <v>297</v>
      </c>
      <c r="B125">
        <v>2</v>
      </c>
      <c r="C125" t="s">
        <v>359</v>
      </c>
      <c r="D125" s="14" t="s">
        <v>142</v>
      </c>
      <c r="E125" s="51">
        <v>8.5000000000000006E-3</v>
      </c>
      <c r="F125" s="60">
        <v>7000</v>
      </c>
      <c r="G125" s="60">
        <v>127500</v>
      </c>
    </row>
    <row r="126" spans="1:7" x14ac:dyDescent="0.25">
      <c r="A126" t="s">
        <v>297</v>
      </c>
      <c r="B126">
        <v>1</v>
      </c>
      <c r="C126" t="s">
        <v>359</v>
      </c>
      <c r="D126" s="14" t="s">
        <v>188</v>
      </c>
      <c r="E126" s="51">
        <v>8.3000000000000001E-3</v>
      </c>
      <c r="F126" s="60">
        <v>17750</v>
      </c>
      <c r="G126" s="60">
        <v>84000</v>
      </c>
    </row>
    <row r="127" spans="1:7" x14ac:dyDescent="0.25">
      <c r="A127" t="s">
        <v>297</v>
      </c>
      <c r="B127">
        <v>2</v>
      </c>
      <c r="C127" t="s">
        <v>359</v>
      </c>
      <c r="D127" s="14" t="s">
        <v>188</v>
      </c>
      <c r="E127" s="51">
        <v>6.3E-3</v>
      </c>
      <c r="F127" s="60">
        <v>17750</v>
      </c>
      <c r="G127" s="60">
        <v>84000</v>
      </c>
    </row>
    <row r="128" spans="1:7" x14ac:dyDescent="0.25">
      <c r="A128" t="s">
        <v>297</v>
      </c>
      <c r="B128">
        <v>1</v>
      </c>
      <c r="C128" t="s">
        <v>359</v>
      </c>
      <c r="D128" s="14" t="s">
        <v>144</v>
      </c>
      <c r="E128" s="51">
        <v>9.4999999999999998E-3</v>
      </c>
      <c r="F128" s="60">
        <v>13500</v>
      </c>
      <c r="G128" s="60">
        <v>83000</v>
      </c>
    </row>
    <row r="129" spans="1:7" x14ac:dyDescent="0.25">
      <c r="A129" t="s">
        <v>297</v>
      </c>
      <c r="B129">
        <v>2</v>
      </c>
      <c r="C129" t="s">
        <v>359</v>
      </c>
      <c r="D129" s="14" t="s">
        <v>144</v>
      </c>
      <c r="E129" s="51">
        <v>7.4999999999999997E-3</v>
      </c>
      <c r="F129" s="60">
        <v>13500</v>
      </c>
      <c r="G129" s="60">
        <v>83000</v>
      </c>
    </row>
    <row r="130" spans="1:7" x14ac:dyDescent="0.25">
      <c r="A130" t="s">
        <v>297</v>
      </c>
      <c r="B130">
        <v>1</v>
      </c>
      <c r="C130" t="s">
        <v>359</v>
      </c>
      <c r="D130" s="14" t="s">
        <v>41</v>
      </c>
      <c r="E130" s="51">
        <v>0.01</v>
      </c>
      <c r="F130" s="60">
        <v>17000</v>
      </c>
      <c r="G130" s="60">
        <v>75000</v>
      </c>
    </row>
    <row r="131" spans="1:7" x14ac:dyDescent="0.25">
      <c r="A131" t="s">
        <v>297</v>
      </c>
      <c r="B131">
        <v>2</v>
      </c>
      <c r="C131" t="s">
        <v>359</v>
      </c>
      <c r="D131" s="14" t="s">
        <v>41</v>
      </c>
      <c r="E131" s="51">
        <v>7.0000000000000001E-3</v>
      </c>
      <c r="F131" s="60">
        <v>17000</v>
      </c>
      <c r="G131" s="60">
        <v>75000</v>
      </c>
    </row>
    <row r="132" spans="1:7" x14ac:dyDescent="0.25">
      <c r="A132" t="s">
        <v>297</v>
      </c>
      <c r="B132">
        <v>1</v>
      </c>
      <c r="C132" t="s">
        <v>359</v>
      </c>
      <c r="D132" s="14" t="s">
        <v>146</v>
      </c>
      <c r="E132" s="51">
        <v>1.2760000000000001E-2</v>
      </c>
      <c r="F132" s="60">
        <v>10975</v>
      </c>
      <c r="G132" s="60">
        <v>77325</v>
      </c>
    </row>
    <row r="133" spans="1:7" x14ac:dyDescent="0.25">
      <c r="A133" t="s">
        <v>297</v>
      </c>
      <c r="B133">
        <v>2</v>
      </c>
      <c r="C133" t="s">
        <v>359</v>
      </c>
      <c r="D133" s="14" t="s">
        <v>146</v>
      </c>
      <c r="E133" s="51">
        <v>9.2999999999999992E-3</v>
      </c>
      <c r="F133" s="60">
        <v>10975</v>
      </c>
      <c r="G133" s="60">
        <v>77325</v>
      </c>
    </row>
    <row r="134" spans="1:7" x14ac:dyDescent="0.25">
      <c r="A134" t="s">
        <v>297</v>
      </c>
      <c r="B134">
        <v>1</v>
      </c>
      <c r="C134" t="s">
        <v>359</v>
      </c>
      <c r="D134" s="14" t="s">
        <v>147</v>
      </c>
      <c r="E134" s="52">
        <v>0.01</v>
      </c>
      <c r="F134" s="61">
        <v>4250</v>
      </c>
      <c r="G134" s="61">
        <v>114000</v>
      </c>
    </row>
    <row r="135" spans="1:7" x14ac:dyDescent="0.25">
      <c r="A135" t="s">
        <v>297</v>
      </c>
      <c r="B135">
        <v>2</v>
      </c>
      <c r="C135" t="s">
        <v>359</v>
      </c>
      <c r="D135" s="14" t="s">
        <v>147</v>
      </c>
      <c r="E135" s="52">
        <v>8.3000000000000001E-3</v>
      </c>
      <c r="F135" s="61">
        <v>4250</v>
      </c>
      <c r="G135" s="61">
        <v>114000</v>
      </c>
    </row>
    <row r="136" spans="1:7" x14ac:dyDescent="0.25">
      <c r="A136" t="s">
        <v>297</v>
      </c>
      <c r="B136">
        <v>1</v>
      </c>
      <c r="C136" t="s">
        <v>359</v>
      </c>
      <c r="D136" s="14" t="s">
        <v>255</v>
      </c>
      <c r="E136" s="51">
        <v>1.0699999999999999E-2</v>
      </c>
      <c r="F136" s="60">
        <v>12500</v>
      </c>
      <c r="G136" s="60">
        <v>96000</v>
      </c>
    </row>
    <row r="137" spans="1:7" x14ac:dyDescent="0.25">
      <c r="A137" t="s">
        <v>297</v>
      </c>
      <c r="B137">
        <v>2</v>
      </c>
      <c r="C137" t="s">
        <v>359</v>
      </c>
      <c r="D137" s="14" t="s">
        <v>255</v>
      </c>
      <c r="E137" s="51">
        <v>7.7000000000000002E-3</v>
      </c>
      <c r="F137" s="60">
        <v>12500</v>
      </c>
      <c r="G137" s="60">
        <v>96000</v>
      </c>
    </row>
    <row r="138" spans="1:7" x14ac:dyDescent="0.25">
      <c r="A138" t="s">
        <v>297</v>
      </c>
      <c r="B138">
        <v>1</v>
      </c>
      <c r="C138" t="s">
        <v>359</v>
      </c>
      <c r="D138" s="14" t="s">
        <v>50</v>
      </c>
      <c r="E138" s="51">
        <v>1.12E-2</v>
      </c>
      <c r="F138" s="60">
        <v>13130</v>
      </c>
      <c r="G138" s="60">
        <v>119975</v>
      </c>
    </row>
    <row r="139" spans="1:7" x14ac:dyDescent="0.25">
      <c r="A139" t="s">
        <v>297</v>
      </c>
      <c r="B139">
        <v>2</v>
      </c>
      <c r="C139" t="s">
        <v>359</v>
      </c>
      <c r="D139" s="14" t="s">
        <v>50</v>
      </c>
      <c r="E139" s="51">
        <v>9.4000000000000004E-3</v>
      </c>
      <c r="F139" s="60">
        <v>13130</v>
      </c>
      <c r="G139" s="60">
        <v>119975</v>
      </c>
    </row>
    <row r="140" spans="1:7" x14ac:dyDescent="0.25">
      <c r="A140" t="s">
        <v>297</v>
      </c>
      <c r="B140">
        <v>1</v>
      </c>
      <c r="C140" t="s">
        <v>359</v>
      </c>
      <c r="D140" s="14" t="s">
        <v>166</v>
      </c>
      <c r="E140" s="51">
        <v>1.15E-2</v>
      </c>
      <c r="F140" s="60">
        <v>17000</v>
      </c>
      <c r="G140" s="60">
        <v>100000</v>
      </c>
    </row>
    <row r="141" spans="1:7" x14ac:dyDescent="0.25">
      <c r="A141" t="s">
        <v>297</v>
      </c>
      <c r="B141">
        <v>2</v>
      </c>
      <c r="C141" t="s">
        <v>359</v>
      </c>
      <c r="D141" s="14" t="s">
        <v>166</v>
      </c>
      <c r="E141" s="51">
        <v>8.0999999999999996E-3</v>
      </c>
      <c r="F141" s="60">
        <v>17000</v>
      </c>
      <c r="G141" s="60">
        <v>100000</v>
      </c>
    </row>
    <row r="142" spans="1:7" x14ac:dyDescent="0.25">
      <c r="A142" t="s">
        <v>297</v>
      </c>
      <c r="B142">
        <v>1</v>
      </c>
      <c r="C142" t="s">
        <v>359</v>
      </c>
      <c r="D142" s="14" t="s">
        <v>150</v>
      </c>
      <c r="E142" s="51">
        <v>8.9999999999999993E-3</v>
      </c>
      <c r="F142" s="60">
        <v>30500</v>
      </c>
      <c r="G142" s="60">
        <v>88500</v>
      </c>
    </row>
    <row r="143" spans="1:7" x14ac:dyDescent="0.25">
      <c r="A143" t="s">
        <v>297</v>
      </c>
      <c r="B143">
        <v>2</v>
      </c>
      <c r="C143" t="s">
        <v>359</v>
      </c>
      <c r="D143" s="14" t="s">
        <v>150</v>
      </c>
      <c r="E143" s="51">
        <v>8.0000000000000002E-3</v>
      </c>
      <c r="F143" s="60">
        <v>30500</v>
      </c>
      <c r="G143" s="60">
        <v>88500</v>
      </c>
    </row>
    <row r="144" spans="1:7" x14ac:dyDescent="0.25">
      <c r="A144" t="s">
        <v>297</v>
      </c>
      <c r="B144">
        <v>1</v>
      </c>
      <c r="C144" t="s">
        <v>359</v>
      </c>
      <c r="D144" s="14" t="s">
        <v>151</v>
      </c>
      <c r="E144" s="51">
        <v>7.7999999999999996E-3</v>
      </c>
      <c r="F144" s="60">
        <v>3900</v>
      </c>
      <c r="G144" s="60">
        <v>62000</v>
      </c>
    </row>
    <row r="145" spans="1:7" x14ac:dyDescent="0.25">
      <c r="A145" t="s">
        <v>297</v>
      </c>
      <c r="B145">
        <v>2</v>
      </c>
      <c r="C145" t="s">
        <v>359</v>
      </c>
      <c r="D145" s="14" t="s">
        <v>151</v>
      </c>
      <c r="E145" s="51">
        <v>6.1999999999999998E-3</v>
      </c>
      <c r="F145" s="60">
        <v>3900</v>
      </c>
      <c r="G145" s="60">
        <v>62000</v>
      </c>
    </row>
    <row r="146" spans="1:7" x14ac:dyDescent="0.25">
      <c r="A146" t="s">
        <v>297</v>
      </c>
      <c r="B146">
        <v>1</v>
      </c>
      <c r="C146" t="s">
        <v>359</v>
      </c>
      <c r="D146" s="14" t="s">
        <v>152</v>
      </c>
      <c r="E146" s="51">
        <v>1.03E-2</v>
      </c>
      <c r="F146" s="60">
        <v>18500</v>
      </c>
      <c r="G146" s="60">
        <v>80000</v>
      </c>
    </row>
    <row r="147" spans="1:7" x14ac:dyDescent="0.25">
      <c r="A147" t="s">
        <v>297</v>
      </c>
      <c r="B147">
        <v>2</v>
      </c>
      <c r="C147" t="s">
        <v>359</v>
      </c>
      <c r="D147" s="14" t="s">
        <v>152</v>
      </c>
      <c r="E147" s="51">
        <v>7.3000000000000001E-3</v>
      </c>
      <c r="F147" s="60">
        <v>18500</v>
      </c>
      <c r="G147" s="60">
        <v>80000</v>
      </c>
    </row>
    <row r="148" spans="1:7" x14ac:dyDescent="0.25">
      <c r="A148" t="s">
        <v>297</v>
      </c>
      <c r="B148">
        <v>1</v>
      </c>
      <c r="C148" t="s">
        <v>359</v>
      </c>
      <c r="D148" s="14" t="s">
        <v>257</v>
      </c>
      <c r="E148" s="51">
        <v>1.35E-2</v>
      </c>
      <c r="F148" s="60">
        <v>12000</v>
      </c>
      <c r="G148" s="60">
        <v>115000</v>
      </c>
    </row>
    <row r="149" spans="1:7" x14ac:dyDescent="0.25">
      <c r="A149" t="s">
        <v>297</v>
      </c>
      <c r="B149">
        <v>2</v>
      </c>
      <c r="C149" t="s">
        <v>359</v>
      </c>
      <c r="D149" s="14" t="s">
        <v>257</v>
      </c>
      <c r="E149" s="51">
        <v>9.1999999999999998E-3</v>
      </c>
      <c r="F149" s="60">
        <v>12000</v>
      </c>
      <c r="G149" s="60">
        <v>115000</v>
      </c>
    </row>
    <row r="150" spans="1:7" x14ac:dyDescent="0.25">
      <c r="A150" t="s">
        <v>300</v>
      </c>
      <c r="B150">
        <v>1</v>
      </c>
      <c r="C150" t="s">
        <v>359</v>
      </c>
      <c r="D150" s="53" t="s">
        <v>24</v>
      </c>
      <c r="E150" s="51">
        <v>5.28E-3</v>
      </c>
      <c r="F150" s="60">
        <v>5400</v>
      </c>
      <c r="G150" s="60">
        <v>45600</v>
      </c>
    </row>
    <row r="151" spans="1:7" x14ac:dyDescent="0.25">
      <c r="A151" t="s">
        <v>300</v>
      </c>
      <c r="B151">
        <v>2</v>
      </c>
      <c r="C151" t="s">
        <v>359</v>
      </c>
      <c r="D151" s="53" t="s">
        <v>24</v>
      </c>
      <c r="E151" s="51">
        <v>3.5999999999999999E-3</v>
      </c>
      <c r="F151" s="60">
        <v>5400</v>
      </c>
      <c r="G151" s="60">
        <v>45600</v>
      </c>
    </row>
    <row r="152" spans="1:7" x14ac:dyDescent="0.25">
      <c r="A152" t="s">
        <v>300</v>
      </c>
      <c r="B152">
        <v>1</v>
      </c>
      <c r="C152" t="s">
        <v>359</v>
      </c>
      <c r="D152" s="53" t="s">
        <v>29</v>
      </c>
      <c r="E152" s="51">
        <v>5.4999999999999997E-3</v>
      </c>
      <c r="F152" s="60">
        <v>35000</v>
      </c>
      <c r="G152" s="60">
        <v>82500</v>
      </c>
    </row>
    <row r="153" spans="1:7" x14ac:dyDescent="0.25">
      <c r="A153" t="s">
        <v>300</v>
      </c>
      <c r="B153">
        <v>2</v>
      </c>
      <c r="C153" t="s">
        <v>359</v>
      </c>
      <c r="D153" s="53" t="s">
        <v>29</v>
      </c>
      <c r="E153" s="51">
        <v>5.4999999999999997E-3</v>
      </c>
      <c r="F153" s="60">
        <v>35000</v>
      </c>
      <c r="G153" s="60">
        <v>82500</v>
      </c>
    </row>
    <row r="154" spans="1:7" x14ac:dyDescent="0.25">
      <c r="A154" t="s">
        <v>300</v>
      </c>
      <c r="B154">
        <v>1</v>
      </c>
      <c r="C154" t="s">
        <v>359</v>
      </c>
      <c r="D154" s="53" t="s">
        <v>30</v>
      </c>
      <c r="E154" s="51">
        <v>7.4999999999999997E-3</v>
      </c>
      <c r="F154" s="60">
        <v>9000</v>
      </c>
      <c r="G154" s="60">
        <v>49500</v>
      </c>
    </row>
    <row r="155" spans="1:7" x14ac:dyDescent="0.25">
      <c r="A155" t="s">
        <v>300</v>
      </c>
      <c r="B155">
        <v>2</v>
      </c>
      <c r="C155" t="s">
        <v>359</v>
      </c>
      <c r="D155" s="53" t="s">
        <v>30</v>
      </c>
      <c r="E155" s="51">
        <v>6.0000000000000001E-3</v>
      </c>
      <c r="F155" s="60">
        <v>9000</v>
      </c>
      <c r="G155" s="60">
        <v>49500</v>
      </c>
    </row>
    <row r="156" spans="1:7" x14ac:dyDescent="0.25">
      <c r="A156" t="s">
        <v>300</v>
      </c>
      <c r="B156">
        <v>1</v>
      </c>
      <c r="C156" t="s">
        <v>359</v>
      </c>
      <c r="D156" s="53" t="s">
        <v>37</v>
      </c>
      <c r="E156" s="51">
        <v>8.5000000000000006E-3</v>
      </c>
      <c r="F156" s="60">
        <v>25000</v>
      </c>
      <c r="G156" s="60">
        <v>55000</v>
      </c>
    </row>
    <row r="157" spans="1:7" x14ac:dyDescent="0.25">
      <c r="A157" t="s">
        <v>300</v>
      </c>
      <c r="B157">
        <v>2</v>
      </c>
      <c r="C157" t="s">
        <v>359</v>
      </c>
      <c r="D157" s="53" t="s">
        <v>37</v>
      </c>
      <c r="E157" s="51">
        <v>8.0000000000000002E-3</v>
      </c>
      <c r="F157" s="60">
        <v>25000</v>
      </c>
      <c r="G157" s="60">
        <v>55000</v>
      </c>
    </row>
    <row r="158" spans="1:7" x14ac:dyDescent="0.25">
      <c r="A158" t="s">
        <v>300</v>
      </c>
      <c r="B158">
        <v>1</v>
      </c>
      <c r="C158" t="s">
        <v>359</v>
      </c>
      <c r="D158" s="14" t="s">
        <v>184</v>
      </c>
      <c r="E158" s="52">
        <v>0.01</v>
      </c>
      <c r="F158" s="61">
        <v>500</v>
      </c>
      <c r="G158" s="61">
        <v>75000</v>
      </c>
    </row>
    <row r="159" spans="1:7" x14ac:dyDescent="0.25">
      <c r="A159" t="s">
        <v>300</v>
      </c>
      <c r="B159">
        <v>2</v>
      </c>
      <c r="C159" t="s">
        <v>359</v>
      </c>
      <c r="D159" s="14" t="s">
        <v>184</v>
      </c>
      <c r="E159" s="52">
        <v>5.0000000000000001E-3</v>
      </c>
      <c r="F159" s="61">
        <v>500</v>
      </c>
      <c r="G159" s="61">
        <v>75000</v>
      </c>
    </row>
    <row r="160" spans="1:7" x14ac:dyDescent="0.25">
      <c r="A160" t="s">
        <v>300</v>
      </c>
      <c r="B160">
        <v>1</v>
      </c>
      <c r="C160" t="s">
        <v>359</v>
      </c>
      <c r="D160" s="53" t="s">
        <v>174</v>
      </c>
      <c r="E160" s="51">
        <v>8.0000000000000002E-3</v>
      </c>
      <c r="F160" s="60">
        <v>9000</v>
      </c>
      <c r="G160" s="60">
        <v>99000</v>
      </c>
    </row>
    <row r="161" spans="1:7" x14ac:dyDescent="0.25">
      <c r="A161" t="s">
        <v>300</v>
      </c>
      <c r="B161">
        <v>2</v>
      </c>
      <c r="C161" t="s">
        <v>359</v>
      </c>
      <c r="D161" s="53" t="s">
        <v>174</v>
      </c>
      <c r="E161" s="51">
        <v>7.0000000000000001E-3</v>
      </c>
      <c r="F161" s="60">
        <v>9000</v>
      </c>
      <c r="G161" s="60">
        <v>99000</v>
      </c>
    </row>
    <row r="162" spans="1:7" x14ac:dyDescent="0.25">
      <c r="A162" t="s">
        <v>300</v>
      </c>
      <c r="B162">
        <v>1</v>
      </c>
      <c r="C162" t="s">
        <v>359</v>
      </c>
      <c r="D162" s="53" t="s">
        <v>147</v>
      </c>
      <c r="E162" s="52">
        <v>6.4000000000000003E-3</v>
      </c>
      <c r="F162" s="61">
        <v>5000</v>
      </c>
      <c r="G162" s="61">
        <v>84000</v>
      </c>
    </row>
    <row r="163" spans="1:7" x14ac:dyDescent="0.25">
      <c r="A163" t="s">
        <v>300</v>
      </c>
      <c r="B163">
        <v>2</v>
      </c>
      <c r="C163" t="s">
        <v>359</v>
      </c>
      <c r="D163" s="53" t="s">
        <v>147</v>
      </c>
      <c r="E163" s="52">
        <v>5.5999999999999999E-3</v>
      </c>
      <c r="F163" s="61">
        <v>5000</v>
      </c>
      <c r="G163" s="61">
        <v>84000</v>
      </c>
    </row>
    <row r="164" spans="1:7" x14ac:dyDescent="0.25">
      <c r="A164" t="s">
        <v>300</v>
      </c>
      <c r="B164">
        <v>1</v>
      </c>
      <c r="C164" t="s">
        <v>359</v>
      </c>
      <c r="D164" s="53" t="s">
        <v>49</v>
      </c>
      <c r="E164" s="51">
        <v>7.0000000000000001E-3</v>
      </c>
      <c r="F164" s="60">
        <v>5000</v>
      </c>
      <c r="G164" s="60">
        <v>90000</v>
      </c>
    </row>
    <row r="165" spans="1:7" x14ac:dyDescent="0.25">
      <c r="A165" t="s">
        <v>300</v>
      </c>
      <c r="B165">
        <v>2</v>
      </c>
      <c r="C165" t="s">
        <v>359</v>
      </c>
      <c r="D165" s="53" t="s">
        <v>49</v>
      </c>
      <c r="E165" s="51">
        <v>6.0000000000000001E-3</v>
      </c>
      <c r="F165" s="60">
        <v>5000</v>
      </c>
      <c r="G165" s="60">
        <v>90000</v>
      </c>
    </row>
    <row r="166" spans="1:7" x14ac:dyDescent="0.25">
      <c r="A166" t="s">
        <v>300</v>
      </c>
      <c r="B166">
        <v>1</v>
      </c>
      <c r="C166" t="s">
        <v>359</v>
      </c>
      <c r="D166" s="53" t="s">
        <v>52</v>
      </c>
      <c r="E166" s="51">
        <v>1.2E-2</v>
      </c>
      <c r="F166" s="60">
        <v>5000</v>
      </c>
      <c r="G166" s="60">
        <v>135000</v>
      </c>
    </row>
    <row r="167" spans="1:7" x14ac:dyDescent="0.25">
      <c r="A167" t="s">
        <v>300</v>
      </c>
      <c r="B167">
        <v>2</v>
      </c>
      <c r="C167" t="s">
        <v>359</v>
      </c>
      <c r="D167" s="53" t="s">
        <v>52</v>
      </c>
      <c r="E167" s="51">
        <v>1.0999999999999999E-2</v>
      </c>
      <c r="F167" s="60">
        <v>5000</v>
      </c>
      <c r="G167" s="60">
        <v>135000</v>
      </c>
    </row>
    <row r="168" spans="1:7" x14ac:dyDescent="0.25">
      <c r="A168" t="s">
        <v>299</v>
      </c>
      <c r="B168">
        <v>1</v>
      </c>
      <c r="C168" t="s">
        <v>359</v>
      </c>
      <c r="D168" s="53" t="s">
        <v>172</v>
      </c>
      <c r="E168" s="51">
        <v>7.0000000000000001E-3</v>
      </c>
      <c r="F168" s="60">
        <v>6250</v>
      </c>
      <c r="G168" s="61">
        <v>90000</v>
      </c>
    </row>
    <row r="169" spans="1:7" x14ac:dyDescent="0.25">
      <c r="A169" t="s">
        <v>299</v>
      </c>
      <c r="B169">
        <v>2</v>
      </c>
      <c r="C169" t="s">
        <v>359</v>
      </c>
      <c r="D169" s="53" t="s">
        <v>172</v>
      </c>
      <c r="E169" s="51">
        <v>6.4999999999999997E-3</v>
      </c>
      <c r="F169" s="60">
        <v>6250</v>
      </c>
      <c r="G169" s="61">
        <v>90000</v>
      </c>
    </row>
    <row r="170" spans="1:7" x14ac:dyDescent="0.25">
      <c r="A170" t="s">
        <v>299</v>
      </c>
      <c r="B170">
        <v>1</v>
      </c>
      <c r="C170" t="s">
        <v>359</v>
      </c>
      <c r="D170" s="53" t="s">
        <v>24</v>
      </c>
      <c r="E170" s="51">
        <v>5.28E-3</v>
      </c>
      <c r="F170" s="60">
        <v>5400</v>
      </c>
      <c r="G170" s="61">
        <v>45600</v>
      </c>
    </row>
    <row r="171" spans="1:7" x14ac:dyDescent="0.25">
      <c r="A171" t="s">
        <v>299</v>
      </c>
      <c r="B171">
        <v>2</v>
      </c>
      <c r="C171" t="s">
        <v>359</v>
      </c>
      <c r="D171" s="53" t="s">
        <v>24</v>
      </c>
      <c r="E171" s="51">
        <v>3.5999999999999999E-3</v>
      </c>
      <c r="F171" s="60">
        <v>5400</v>
      </c>
      <c r="G171" s="61">
        <v>45600</v>
      </c>
    </row>
    <row r="172" spans="1:7" x14ac:dyDescent="0.25">
      <c r="A172" t="s">
        <v>299</v>
      </c>
      <c r="B172">
        <v>1</v>
      </c>
      <c r="C172" t="s">
        <v>359</v>
      </c>
      <c r="D172" s="44" t="s">
        <v>27</v>
      </c>
      <c r="E172" s="51">
        <v>7.0000000000000001E-3</v>
      </c>
      <c r="F172" s="60">
        <v>4500</v>
      </c>
      <c r="G172" s="61">
        <v>78750</v>
      </c>
    </row>
    <row r="173" spans="1:7" x14ac:dyDescent="0.25">
      <c r="A173" t="s">
        <v>299</v>
      </c>
      <c r="B173">
        <v>2</v>
      </c>
      <c r="C173" t="s">
        <v>359</v>
      </c>
      <c r="D173" s="44" t="s">
        <v>27</v>
      </c>
      <c r="E173" s="51">
        <v>6.0000000000000001E-3</v>
      </c>
      <c r="F173" s="60">
        <v>4500</v>
      </c>
      <c r="G173" s="61">
        <v>78750</v>
      </c>
    </row>
    <row r="174" spans="1:7" x14ac:dyDescent="0.25">
      <c r="A174" t="s">
        <v>299</v>
      </c>
      <c r="B174">
        <v>1</v>
      </c>
      <c r="C174" t="s">
        <v>359</v>
      </c>
      <c r="D174" s="44" t="s">
        <v>121</v>
      </c>
      <c r="E174" s="51">
        <v>6.4999999999999997E-3</v>
      </c>
      <c r="F174" s="60">
        <v>4000</v>
      </c>
      <c r="G174" s="61">
        <v>80000</v>
      </c>
    </row>
    <row r="175" spans="1:7" x14ac:dyDescent="0.25">
      <c r="A175" t="s">
        <v>299</v>
      </c>
      <c r="B175">
        <v>2</v>
      </c>
      <c r="C175" t="s">
        <v>359</v>
      </c>
      <c r="D175" s="44" t="s">
        <v>121</v>
      </c>
      <c r="E175" s="51">
        <v>6.0000000000000001E-3</v>
      </c>
      <c r="F175" s="60">
        <v>4000</v>
      </c>
      <c r="G175" s="61">
        <v>80000</v>
      </c>
    </row>
    <row r="176" spans="1:7" x14ac:dyDescent="0.25">
      <c r="A176" t="s">
        <v>299</v>
      </c>
      <c r="B176">
        <v>1</v>
      </c>
      <c r="C176" t="s">
        <v>359</v>
      </c>
      <c r="D176" s="53" t="s">
        <v>29</v>
      </c>
      <c r="E176" s="51">
        <v>5.4999999999999997E-3</v>
      </c>
      <c r="F176" s="60">
        <v>35000</v>
      </c>
      <c r="G176" s="61">
        <v>82500</v>
      </c>
    </row>
    <row r="177" spans="1:7" x14ac:dyDescent="0.25">
      <c r="A177" t="s">
        <v>299</v>
      </c>
      <c r="B177">
        <v>2</v>
      </c>
      <c r="C177" t="s">
        <v>359</v>
      </c>
      <c r="D177" s="53" t="s">
        <v>29</v>
      </c>
      <c r="E177" s="51">
        <v>5.4999999999999997E-3</v>
      </c>
      <c r="F177" s="60">
        <v>35000</v>
      </c>
      <c r="G177" s="61">
        <v>82500</v>
      </c>
    </row>
    <row r="178" spans="1:7" x14ac:dyDescent="0.25">
      <c r="A178" t="s">
        <v>299</v>
      </c>
      <c r="B178">
        <v>1</v>
      </c>
      <c r="C178" t="s">
        <v>359</v>
      </c>
      <c r="D178" s="53" t="s">
        <v>30</v>
      </c>
      <c r="E178" s="51">
        <v>7.4999999999999997E-3</v>
      </c>
      <c r="F178" s="60">
        <v>9000</v>
      </c>
      <c r="G178" s="61">
        <v>49500</v>
      </c>
    </row>
    <row r="179" spans="1:7" x14ac:dyDescent="0.25">
      <c r="A179" t="s">
        <v>299</v>
      </c>
      <c r="B179">
        <v>2</v>
      </c>
      <c r="C179" t="s">
        <v>359</v>
      </c>
      <c r="D179" s="53" t="s">
        <v>30</v>
      </c>
      <c r="E179" s="51">
        <v>6.0000000000000001E-3</v>
      </c>
      <c r="F179" s="60">
        <v>9000</v>
      </c>
      <c r="G179" s="61">
        <v>49500</v>
      </c>
    </row>
    <row r="180" spans="1:7" x14ac:dyDescent="0.25">
      <c r="A180" t="s">
        <v>299</v>
      </c>
      <c r="B180">
        <v>1</v>
      </c>
      <c r="C180" t="s">
        <v>359</v>
      </c>
      <c r="D180" s="53" t="s">
        <v>37</v>
      </c>
      <c r="E180" s="51">
        <v>8.5000000000000006E-3</v>
      </c>
      <c r="F180" s="60">
        <v>25000</v>
      </c>
      <c r="G180" s="61">
        <v>55000</v>
      </c>
    </row>
    <row r="181" spans="1:7" x14ac:dyDescent="0.25">
      <c r="A181" t="s">
        <v>299</v>
      </c>
      <c r="B181">
        <v>2</v>
      </c>
      <c r="C181" t="s">
        <v>359</v>
      </c>
      <c r="D181" s="53" t="s">
        <v>37</v>
      </c>
      <c r="E181" s="51">
        <v>8.0000000000000002E-3</v>
      </c>
      <c r="F181" s="60">
        <v>25000</v>
      </c>
      <c r="G181" s="61">
        <v>55000</v>
      </c>
    </row>
    <row r="182" spans="1:7" x14ac:dyDescent="0.25">
      <c r="A182" t="s">
        <v>299</v>
      </c>
      <c r="B182">
        <v>1</v>
      </c>
      <c r="C182" t="s">
        <v>359</v>
      </c>
      <c r="D182" s="14" t="s">
        <v>184</v>
      </c>
      <c r="E182" s="52">
        <v>0.01</v>
      </c>
      <c r="F182" s="61">
        <v>500</v>
      </c>
      <c r="G182" s="61">
        <v>75000</v>
      </c>
    </row>
    <row r="183" spans="1:7" x14ac:dyDescent="0.25">
      <c r="A183" t="s">
        <v>299</v>
      </c>
      <c r="B183">
        <v>2</v>
      </c>
      <c r="C183" t="s">
        <v>359</v>
      </c>
      <c r="D183" s="14" t="s">
        <v>184</v>
      </c>
      <c r="E183" s="52">
        <v>5.0000000000000001E-3</v>
      </c>
      <c r="F183" s="61">
        <v>500</v>
      </c>
      <c r="G183" s="61">
        <v>75000</v>
      </c>
    </row>
    <row r="184" spans="1:7" x14ac:dyDescent="0.25">
      <c r="A184" t="s">
        <v>299</v>
      </c>
      <c r="B184">
        <v>1</v>
      </c>
      <c r="C184" t="s">
        <v>359</v>
      </c>
      <c r="D184" s="53" t="s">
        <v>174</v>
      </c>
      <c r="E184" s="51">
        <v>8.0000000000000002E-3</v>
      </c>
      <c r="F184" s="60">
        <v>9000</v>
      </c>
      <c r="G184" s="61">
        <v>99000</v>
      </c>
    </row>
    <row r="185" spans="1:7" x14ac:dyDescent="0.25">
      <c r="A185" t="s">
        <v>299</v>
      </c>
      <c r="B185">
        <v>2</v>
      </c>
      <c r="C185" t="s">
        <v>359</v>
      </c>
      <c r="D185" s="53" t="s">
        <v>174</v>
      </c>
      <c r="E185" s="51">
        <v>7.0000000000000001E-3</v>
      </c>
      <c r="F185" s="60">
        <v>9000</v>
      </c>
      <c r="G185" s="61">
        <v>99000</v>
      </c>
    </row>
    <row r="186" spans="1:7" x14ac:dyDescent="0.25">
      <c r="A186" t="s">
        <v>299</v>
      </c>
      <c r="B186">
        <v>1</v>
      </c>
      <c r="C186" t="s">
        <v>359</v>
      </c>
      <c r="D186" s="53" t="s">
        <v>147</v>
      </c>
      <c r="E186" s="52">
        <v>6.4000000000000003E-3</v>
      </c>
      <c r="F186" s="61">
        <v>5000</v>
      </c>
      <c r="G186" s="61">
        <v>84000</v>
      </c>
    </row>
    <row r="187" spans="1:7" x14ac:dyDescent="0.25">
      <c r="A187" t="s">
        <v>299</v>
      </c>
      <c r="B187">
        <v>2</v>
      </c>
      <c r="C187" t="s">
        <v>359</v>
      </c>
      <c r="D187" s="53" t="s">
        <v>147</v>
      </c>
      <c r="E187" s="52">
        <v>5.5999999999999999E-3</v>
      </c>
      <c r="F187" s="61">
        <v>5000</v>
      </c>
      <c r="G187" s="61">
        <v>84000</v>
      </c>
    </row>
    <row r="188" spans="1:7" x14ac:dyDescent="0.25">
      <c r="A188" t="s">
        <v>299</v>
      </c>
      <c r="B188">
        <v>1</v>
      </c>
      <c r="C188" t="s">
        <v>359</v>
      </c>
      <c r="D188" s="53" t="s">
        <v>49</v>
      </c>
      <c r="E188" s="51">
        <v>7.0000000000000001E-3</v>
      </c>
      <c r="F188" s="60">
        <v>5000</v>
      </c>
      <c r="G188" s="61">
        <v>90000</v>
      </c>
    </row>
    <row r="189" spans="1:7" x14ac:dyDescent="0.25">
      <c r="A189" t="s">
        <v>299</v>
      </c>
      <c r="B189">
        <v>2</v>
      </c>
      <c r="C189" t="s">
        <v>359</v>
      </c>
      <c r="D189" s="53" t="s">
        <v>49</v>
      </c>
      <c r="E189" s="51">
        <v>6.0000000000000001E-3</v>
      </c>
      <c r="F189" s="60">
        <v>5000</v>
      </c>
      <c r="G189" s="61">
        <v>90000</v>
      </c>
    </row>
    <row r="190" spans="1:7" x14ac:dyDescent="0.25">
      <c r="A190" t="s">
        <v>299</v>
      </c>
      <c r="B190">
        <v>1</v>
      </c>
      <c r="C190" t="s">
        <v>359</v>
      </c>
      <c r="D190" s="53" t="s">
        <v>52</v>
      </c>
      <c r="E190" s="51">
        <v>1.0999999999999999E-2</v>
      </c>
      <c r="F190" s="60">
        <v>5000</v>
      </c>
      <c r="G190" s="61">
        <v>135000</v>
      </c>
    </row>
    <row r="191" spans="1:7" x14ac:dyDescent="0.25">
      <c r="A191" t="s">
        <v>299</v>
      </c>
      <c r="B191">
        <v>2</v>
      </c>
      <c r="C191" t="s">
        <v>359</v>
      </c>
      <c r="D191" s="53" t="s">
        <v>52</v>
      </c>
      <c r="E191" s="51">
        <v>0.01</v>
      </c>
      <c r="F191" s="60">
        <v>5000</v>
      </c>
      <c r="G191" s="61">
        <v>135000</v>
      </c>
    </row>
    <row r="192" spans="1:7" x14ac:dyDescent="0.25">
      <c r="A192" t="s">
        <v>302</v>
      </c>
      <c r="B192">
        <v>1</v>
      </c>
      <c r="C192" t="s">
        <v>359</v>
      </c>
      <c r="D192" s="53" t="s">
        <v>24</v>
      </c>
      <c r="E192" s="54">
        <v>3.9399999999999998E-2</v>
      </c>
      <c r="F192" s="60">
        <v>48000</v>
      </c>
      <c r="G192" s="61">
        <v>264000</v>
      </c>
    </row>
    <row r="193" spans="1:7" x14ac:dyDescent="0.25">
      <c r="A193" t="s">
        <v>302</v>
      </c>
      <c r="B193">
        <v>2</v>
      </c>
      <c r="C193" t="s">
        <v>359</v>
      </c>
      <c r="D193" s="53" t="s">
        <v>24</v>
      </c>
      <c r="E193" s="54">
        <v>3.61E-2</v>
      </c>
      <c r="F193" s="60">
        <v>48000</v>
      </c>
      <c r="G193" s="61">
        <v>264000</v>
      </c>
    </row>
    <row r="194" spans="1:7" x14ac:dyDescent="0.25">
      <c r="A194" t="s">
        <v>302</v>
      </c>
      <c r="B194">
        <v>1</v>
      </c>
      <c r="C194" t="s">
        <v>359</v>
      </c>
      <c r="D194" s="53" t="s">
        <v>25</v>
      </c>
      <c r="E194" s="54">
        <v>3.2500000000000001E-2</v>
      </c>
      <c r="F194" s="60">
        <v>50000</v>
      </c>
      <c r="G194" s="61">
        <v>450000</v>
      </c>
    </row>
    <row r="195" spans="1:7" x14ac:dyDescent="0.25">
      <c r="A195" t="s">
        <v>302</v>
      </c>
      <c r="B195">
        <v>2</v>
      </c>
      <c r="C195" t="s">
        <v>359</v>
      </c>
      <c r="D195" s="53" t="s">
        <v>25</v>
      </c>
      <c r="E195" s="54">
        <v>0.03</v>
      </c>
      <c r="F195" s="60">
        <v>50000</v>
      </c>
      <c r="G195" s="61">
        <v>450000</v>
      </c>
    </row>
    <row r="196" spans="1:7" x14ac:dyDescent="0.25">
      <c r="A196" t="s">
        <v>302</v>
      </c>
      <c r="B196">
        <v>1</v>
      </c>
      <c r="C196" t="s">
        <v>359</v>
      </c>
      <c r="D196" s="14" t="s">
        <v>188</v>
      </c>
      <c r="E196" s="54">
        <v>4.8000000000000001E-2</v>
      </c>
      <c r="F196" s="60">
        <v>13500</v>
      </c>
      <c r="G196" s="61">
        <v>60000</v>
      </c>
    </row>
    <row r="197" spans="1:7" x14ac:dyDescent="0.25">
      <c r="A197" t="s">
        <v>302</v>
      </c>
      <c r="B197">
        <v>2</v>
      </c>
      <c r="C197" t="s">
        <v>359</v>
      </c>
      <c r="D197" s="14" t="s">
        <v>188</v>
      </c>
      <c r="E197" s="54">
        <v>4.2000000000000003E-2</v>
      </c>
      <c r="F197" s="60">
        <v>13500</v>
      </c>
      <c r="G197" s="61">
        <v>60000</v>
      </c>
    </row>
    <row r="198" spans="1:7" x14ac:dyDescent="0.25">
      <c r="A198" t="s">
        <v>302</v>
      </c>
      <c r="B198">
        <v>1</v>
      </c>
      <c r="C198" t="s">
        <v>359</v>
      </c>
      <c r="D198" s="14" t="s">
        <v>241</v>
      </c>
      <c r="E198" s="54">
        <v>0.06</v>
      </c>
      <c r="F198" s="60">
        <v>6000</v>
      </c>
      <c r="G198" s="61">
        <v>65000</v>
      </c>
    </row>
    <row r="199" spans="1:7" x14ac:dyDescent="0.25">
      <c r="A199" t="s">
        <v>302</v>
      </c>
      <c r="B199">
        <v>2</v>
      </c>
      <c r="C199" t="s">
        <v>359</v>
      </c>
      <c r="D199" s="14" t="s">
        <v>241</v>
      </c>
      <c r="E199" s="54">
        <v>4.4999999999999998E-2</v>
      </c>
      <c r="F199" s="60">
        <v>6000</v>
      </c>
      <c r="G199" s="61">
        <v>65000</v>
      </c>
    </row>
    <row r="200" spans="1:7" x14ac:dyDescent="0.25">
      <c r="A200" t="s">
        <v>302</v>
      </c>
      <c r="B200">
        <v>1</v>
      </c>
      <c r="C200" t="s">
        <v>359</v>
      </c>
      <c r="D200" s="14" t="s">
        <v>146</v>
      </c>
      <c r="E200" s="54">
        <v>3.5000000000000003E-2</v>
      </c>
      <c r="F200" s="60">
        <v>4000</v>
      </c>
      <c r="G200" s="61">
        <v>210000</v>
      </c>
    </row>
    <row r="201" spans="1:7" x14ac:dyDescent="0.25">
      <c r="A201" t="s">
        <v>302</v>
      </c>
      <c r="B201">
        <v>2</v>
      </c>
      <c r="C201" t="s">
        <v>359</v>
      </c>
      <c r="D201" s="14" t="s">
        <v>146</v>
      </c>
      <c r="E201" s="54">
        <v>1.9E-2</v>
      </c>
      <c r="F201" s="60">
        <v>4000</v>
      </c>
      <c r="G201" s="61">
        <v>210000</v>
      </c>
    </row>
    <row r="202" spans="1:7" x14ac:dyDescent="0.25">
      <c r="A202" t="s">
        <v>302</v>
      </c>
      <c r="B202">
        <v>1</v>
      </c>
      <c r="C202" t="s">
        <v>359</v>
      </c>
      <c r="D202" s="53" t="s">
        <v>52</v>
      </c>
      <c r="E202" s="54">
        <v>0.05</v>
      </c>
      <c r="F202" s="60">
        <v>5000</v>
      </c>
      <c r="G202" s="61">
        <v>500000</v>
      </c>
    </row>
    <row r="203" spans="1:7" x14ac:dyDescent="0.25">
      <c r="A203" t="s">
        <v>302</v>
      </c>
      <c r="B203">
        <v>2</v>
      </c>
      <c r="C203" t="s">
        <v>359</v>
      </c>
      <c r="D203" s="53" t="s">
        <v>52</v>
      </c>
      <c r="E203" s="54">
        <v>0.04</v>
      </c>
      <c r="F203" s="60">
        <v>5000</v>
      </c>
      <c r="G203" s="61">
        <v>500000</v>
      </c>
    </row>
    <row r="204" spans="1:7" x14ac:dyDescent="0.25">
      <c r="A204" t="s">
        <v>302</v>
      </c>
      <c r="B204">
        <v>1</v>
      </c>
      <c r="C204" t="s">
        <v>359</v>
      </c>
      <c r="D204" s="14" t="s">
        <v>242</v>
      </c>
      <c r="E204" s="54">
        <v>2.1999999999999999E-2</v>
      </c>
      <c r="F204" s="60">
        <v>9500</v>
      </c>
      <c r="G204" s="61">
        <v>180000</v>
      </c>
    </row>
    <row r="205" spans="1:7" x14ac:dyDescent="0.25">
      <c r="A205" t="s">
        <v>302</v>
      </c>
      <c r="B205">
        <v>2</v>
      </c>
      <c r="C205" t="s">
        <v>359</v>
      </c>
      <c r="D205" s="14" t="s">
        <v>242</v>
      </c>
      <c r="E205" s="54">
        <v>1.7000000000000001E-2</v>
      </c>
      <c r="F205" s="60">
        <v>9500</v>
      </c>
      <c r="G205" s="61">
        <v>180000</v>
      </c>
    </row>
    <row r="206" spans="1:7" x14ac:dyDescent="0.25">
      <c r="A206" t="s">
        <v>302</v>
      </c>
      <c r="B206">
        <v>1</v>
      </c>
      <c r="C206" t="s">
        <v>359</v>
      </c>
      <c r="D206" s="53" t="s">
        <v>152</v>
      </c>
      <c r="E206" s="54">
        <v>0.06</v>
      </c>
      <c r="F206" s="60">
        <v>20000</v>
      </c>
      <c r="G206" s="61">
        <v>80000</v>
      </c>
    </row>
    <row r="207" spans="1:7" x14ac:dyDescent="0.25">
      <c r="A207" t="s">
        <v>302</v>
      </c>
      <c r="B207">
        <v>2</v>
      </c>
      <c r="C207" t="s">
        <v>359</v>
      </c>
      <c r="D207" s="53" t="s">
        <v>152</v>
      </c>
      <c r="E207" s="54">
        <v>0.05</v>
      </c>
      <c r="F207" s="60">
        <v>20000</v>
      </c>
      <c r="G207" s="61">
        <v>80000</v>
      </c>
    </row>
    <row r="208" spans="1:7" x14ac:dyDescent="0.25">
      <c r="A208" t="s">
        <v>301</v>
      </c>
      <c r="B208">
        <v>1</v>
      </c>
      <c r="C208" t="s">
        <v>359</v>
      </c>
      <c r="D208" s="53" t="s">
        <v>24</v>
      </c>
      <c r="E208" s="54">
        <v>3.9399999999999998E-2</v>
      </c>
      <c r="F208" s="60">
        <v>48000</v>
      </c>
      <c r="G208" s="61">
        <v>264000</v>
      </c>
    </row>
    <row r="209" spans="1:7" x14ac:dyDescent="0.25">
      <c r="A209" t="s">
        <v>301</v>
      </c>
      <c r="B209">
        <v>2</v>
      </c>
      <c r="C209" t="s">
        <v>359</v>
      </c>
      <c r="D209" s="53" t="s">
        <v>24</v>
      </c>
      <c r="E209" s="54">
        <v>3.61E-2</v>
      </c>
      <c r="F209" s="60">
        <v>48000</v>
      </c>
      <c r="G209" s="61">
        <v>264000</v>
      </c>
    </row>
    <row r="210" spans="1:7" x14ac:dyDescent="0.25">
      <c r="A210" t="s">
        <v>301</v>
      </c>
      <c r="B210">
        <v>1</v>
      </c>
      <c r="C210" t="s">
        <v>359</v>
      </c>
      <c r="D210" s="53" t="s">
        <v>25</v>
      </c>
      <c r="E210" s="54">
        <v>3.2500000000000001E-2</v>
      </c>
      <c r="F210" s="60">
        <v>50000</v>
      </c>
      <c r="G210" s="61">
        <v>450000</v>
      </c>
    </row>
    <row r="211" spans="1:7" x14ac:dyDescent="0.25">
      <c r="A211" t="s">
        <v>301</v>
      </c>
      <c r="B211">
        <v>2</v>
      </c>
      <c r="C211" t="s">
        <v>359</v>
      </c>
      <c r="D211" s="53" t="s">
        <v>25</v>
      </c>
      <c r="E211" s="54">
        <v>0.03</v>
      </c>
      <c r="F211" s="60">
        <v>50000</v>
      </c>
      <c r="G211" s="61">
        <v>450000</v>
      </c>
    </row>
    <row r="212" spans="1:7" x14ac:dyDescent="0.25">
      <c r="A212" t="s">
        <v>301</v>
      </c>
      <c r="B212">
        <v>1</v>
      </c>
      <c r="C212" t="s">
        <v>359</v>
      </c>
      <c r="D212" s="14" t="s">
        <v>188</v>
      </c>
      <c r="E212" s="54">
        <v>4.8000000000000001E-2</v>
      </c>
      <c r="F212" s="60">
        <v>13500</v>
      </c>
      <c r="G212" s="61">
        <v>60000</v>
      </c>
    </row>
    <row r="213" spans="1:7" x14ac:dyDescent="0.25">
      <c r="A213" t="s">
        <v>301</v>
      </c>
      <c r="B213">
        <v>2</v>
      </c>
      <c r="C213" t="s">
        <v>359</v>
      </c>
      <c r="D213" s="14" t="s">
        <v>188</v>
      </c>
      <c r="E213" s="54">
        <v>4.2000000000000003E-2</v>
      </c>
      <c r="F213" s="60">
        <v>13500</v>
      </c>
      <c r="G213" s="61">
        <v>60000</v>
      </c>
    </row>
    <row r="214" spans="1:7" x14ac:dyDescent="0.25">
      <c r="A214" t="s">
        <v>301</v>
      </c>
      <c r="B214">
        <v>1</v>
      </c>
      <c r="C214" t="s">
        <v>359</v>
      </c>
      <c r="D214" s="14" t="s">
        <v>241</v>
      </c>
      <c r="E214" s="54">
        <v>0.06</v>
      </c>
      <c r="F214" s="60">
        <v>6000</v>
      </c>
      <c r="G214" s="61">
        <v>65000</v>
      </c>
    </row>
    <row r="215" spans="1:7" x14ac:dyDescent="0.25">
      <c r="A215" t="s">
        <v>301</v>
      </c>
      <c r="B215">
        <v>2</v>
      </c>
      <c r="C215" t="s">
        <v>359</v>
      </c>
      <c r="D215" s="14" t="s">
        <v>241</v>
      </c>
      <c r="E215" s="54">
        <v>4.4999999999999998E-2</v>
      </c>
      <c r="F215" s="60">
        <v>6000</v>
      </c>
      <c r="G215" s="61">
        <v>65000</v>
      </c>
    </row>
    <row r="216" spans="1:7" x14ac:dyDescent="0.25">
      <c r="A216" t="s">
        <v>301</v>
      </c>
      <c r="B216">
        <v>1</v>
      </c>
      <c r="C216" t="s">
        <v>359</v>
      </c>
      <c r="D216" s="14" t="s">
        <v>146</v>
      </c>
      <c r="E216" s="54">
        <v>3.5000000000000003E-2</v>
      </c>
      <c r="F216" s="60">
        <v>4000</v>
      </c>
      <c r="G216" s="61">
        <v>210000</v>
      </c>
    </row>
    <row r="217" spans="1:7" x14ac:dyDescent="0.25">
      <c r="A217" t="s">
        <v>301</v>
      </c>
      <c r="B217">
        <v>2</v>
      </c>
      <c r="C217" t="s">
        <v>359</v>
      </c>
      <c r="D217" s="14" t="s">
        <v>146</v>
      </c>
      <c r="E217" s="54">
        <v>1.9E-2</v>
      </c>
      <c r="F217" s="60">
        <v>4000</v>
      </c>
      <c r="G217" s="61">
        <v>210000</v>
      </c>
    </row>
    <row r="218" spans="1:7" x14ac:dyDescent="0.25">
      <c r="A218" t="s">
        <v>301</v>
      </c>
      <c r="B218">
        <v>1</v>
      </c>
      <c r="C218" t="s">
        <v>359</v>
      </c>
      <c r="D218" s="53" t="s">
        <v>52</v>
      </c>
      <c r="E218" s="54">
        <v>0.05</v>
      </c>
      <c r="F218" s="60">
        <v>5000</v>
      </c>
      <c r="G218" s="61">
        <v>500000</v>
      </c>
    </row>
    <row r="219" spans="1:7" x14ac:dyDescent="0.25">
      <c r="A219" t="s">
        <v>301</v>
      </c>
      <c r="B219">
        <v>2</v>
      </c>
      <c r="C219" t="s">
        <v>359</v>
      </c>
      <c r="D219" s="53" t="s">
        <v>52</v>
      </c>
      <c r="E219" s="54">
        <v>0.04</v>
      </c>
      <c r="F219" s="60">
        <v>5000</v>
      </c>
      <c r="G219" s="61">
        <v>500000</v>
      </c>
    </row>
    <row r="220" spans="1:7" x14ac:dyDescent="0.25">
      <c r="A220" t="s">
        <v>301</v>
      </c>
      <c r="B220">
        <v>1</v>
      </c>
      <c r="C220" t="s">
        <v>359</v>
      </c>
      <c r="D220" s="14" t="s">
        <v>242</v>
      </c>
      <c r="E220" s="54">
        <v>2.1999999999999999E-2</v>
      </c>
      <c r="F220" s="60">
        <v>9500</v>
      </c>
      <c r="G220" s="61">
        <v>180000</v>
      </c>
    </row>
    <row r="221" spans="1:7" x14ac:dyDescent="0.25">
      <c r="A221" t="s">
        <v>301</v>
      </c>
      <c r="B221">
        <v>2</v>
      </c>
      <c r="C221" t="s">
        <v>359</v>
      </c>
      <c r="D221" s="14" t="s">
        <v>242</v>
      </c>
      <c r="E221" s="54">
        <v>1.7000000000000001E-2</v>
      </c>
      <c r="F221" s="60">
        <v>9500</v>
      </c>
      <c r="G221" s="61">
        <v>180000</v>
      </c>
    </row>
    <row r="222" spans="1:7" x14ac:dyDescent="0.25">
      <c r="A222" t="s">
        <v>301</v>
      </c>
      <c r="B222">
        <v>1</v>
      </c>
      <c r="C222" t="s">
        <v>359</v>
      </c>
      <c r="D222" s="53" t="s">
        <v>152</v>
      </c>
      <c r="E222" s="54">
        <v>0.06</v>
      </c>
      <c r="F222" s="60">
        <v>20000</v>
      </c>
      <c r="G222" s="61">
        <v>80000</v>
      </c>
    </row>
    <row r="223" spans="1:7" x14ac:dyDescent="0.25">
      <c r="A223" t="s">
        <v>301</v>
      </c>
      <c r="B223">
        <v>2</v>
      </c>
      <c r="C223" t="s">
        <v>359</v>
      </c>
      <c r="D223" s="53" t="s">
        <v>152</v>
      </c>
      <c r="E223" s="54">
        <v>0.05</v>
      </c>
      <c r="F223" s="60">
        <v>20000</v>
      </c>
      <c r="G223" s="61">
        <v>80000</v>
      </c>
    </row>
    <row r="224" spans="1:7" x14ac:dyDescent="0.25">
      <c r="A224" t="s">
        <v>304</v>
      </c>
      <c r="B224">
        <v>1</v>
      </c>
      <c r="C224" t="s">
        <v>361</v>
      </c>
      <c r="D224" s="14" t="s">
        <v>223</v>
      </c>
      <c r="E224" s="68">
        <v>1.5100000000000001E-2</v>
      </c>
      <c r="F224" s="66">
        <v>11325</v>
      </c>
      <c r="G224" s="66">
        <v>118500</v>
      </c>
    </row>
    <row r="225" spans="1:7" x14ac:dyDescent="0.25">
      <c r="A225" t="s">
        <v>304</v>
      </c>
      <c r="B225">
        <v>2</v>
      </c>
      <c r="C225" t="s">
        <v>361</v>
      </c>
      <c r="D225" s="14" t="s">
        <v>223</v>
      </c>
      <c r="E225" s="68">
        <v>1.34E-2</v>
      </c>
      <c r="F225" s="66">
        <v>11325</v>
      </c>
      <c r="G225" s="66">
        <v>118500</v>
      </c>
    </row>
    <row r="226" spans="1:7" x14ac:dyDescent="0.25">
      <c r="A226" t="s">
        <v>304</v>
      </c>
      <c r="B226">
        <v>1</v>
      </c>
      <c r="C226" t="s">
        <v>362</v>
      </c>
      <c r="D226" s="14" t="s">
        <v>223</v>
      </c>
      <c r="E226" s="67">
        <v>7.1000000000000004E-3</v>
      </c>
      <c r="F226" s="66">
        <v>4850</v>
      </c>
      <c r="G226" s="66">
        <v>68200</v>
      </c>
    </row>
    <row r="227" spans="1:7" x14ac:dyDescent="0.25">
      <c r="A227" t="s">
        <v>304</v>
      </c>
      <c r="B227">
        <v>2</v>
      </c>
      <c r="C227" t="s">
        <v>362</v>
      </c>
      <c r="D227" s="14" t="s">
        <v>223</v>
      </c>
      <c r="E227" s="67">
        <v>6.1999999999999998E-3</v>
      </c>
      <c r="F227" s="66">
        <v>4850</v>
      </c>
      <c r="G227" s="66">
        <v>68200</v>
      </c>
    </row>
    <row r="228" spans="1:7" x14ac:dyDescent="0.25">
      <c r="A228" t="s">
        <v>304</v>
      </c>
      <c r="B228">
        <v>1</v>
      </c>
      <c r="C228" t="s">
        <v>363</v>
      </c>
      <c r="D228" s="14" t="s">
        <v>223</v>
      </c>
      <c r="E228" s="65">
        <v>8.0999999999999996E-3</v>
      </c>
      <c r="F228" s="66">
        <v>4850</v>
      </c>
      <c r="G228" s="66">
        <v>79000</v>
      </c>
    </row>
    <row r="229" spans="1:7" x14ac:dyDescent="0.25">
      <c r="A229" t="s">
        <v>304</v>
      </c>
      <c r="B229">
        <v>2</v>
      </c>
      <c r="C229" t="s">
        <v>363</v>
      </c>
      <c r="D229" s="14" t="s">
        <v>223</v>
      </c>
      <c r="E229" s="65">
        <v>7.1999999999999998E-3</v>
      </c>
      <c r="F229" s="66">
        <v>4850</v>
      </c>
      <c r="G229" s="66">
        <v>79000</v>
      </c>
    </row>
    <row r="230" spans="1:7" x14ac:dyDescent="0.25">
      <c r="A230" t="s">
        <v>304</v>
      </c>
      <c r="B230">
        <v>1</v>
      </c>
      <c r="C230" t="s">
        <v>361</v>
      </c>
      <c r="D230" s="14" t="s">
        <v>200</v>
      </c>
      <c r="E230" s="68">
        <v>1.0699999999999999E-2</v>
      </c>
      <c r="F230" s="66">
        <v>2470</v>
      </c>
      <c r="G230" s="66">
        <v>135000</v>
      </c>
    </row>
    <row r="231" spans="1:7" x14ac:dyDescent="0.25">
      <c r="A231" t="s">
        <v>304</v>
      </c>
      <c r="B231">
        <v>2</v>
      </c>
      <c r="C231" t="s">
        <v>361</v>
      </c>
      <c r="D231" s="14" t="s">
        <v>200</v>
      </c>
      <c r="E231" s="68">
        <v>9.9000000000000008E-3</v>
      </c>
      <c r="F231" s="66">
        <v>2470</v>
      </c>
      <c r="G231" s="66">
        <v>135000</v>
      </c>
    </row>
    <row r="232" spans="1:7" x14ac:dyDescent="0.25">
      <c r="A232" t="s">
        <v>304</v>
      </c>
      <c r="B232">
        <v>1</v>
      </c>
      <c r="C232" t="s">
        <v>362</v>
      </c>
      <c r="D232" s="14" t="s">
        <v>200</v>
      </c>
      <c r="E232" s="67">
        <v>8.9999999999999993E-3</v>
      </c>
      <c r="F232" s="66">
        <v>3197</v>
      </c>
      <c r="G232" s="66">
        <v>122550</v>
      </c>
    </row>
    <row r="233" spans="1:7" x14ac:dyDescent="0.25">
      <c r="A233" t="s">
        <v>304</v>
      </c>
      <c r="B233">
        <v>2</v>
      </c>
      <c r="C233" t="s">
        <v>362</v>
      </c>
      <c r="D233" s="14" t="s">
        <v>200</v>
      </c>
      <c r="E233" s="67">
        <v>8.6999999999999994E-3</v>
      </c>
      <c r="F233" s="66">
        <v>3197</v>
      </c>
      <c r="G233" s="66">
        <v>122550</v>
      </c>
    </row>
    <row r="234" spans="1:7" x14ac:dyDescent="0.25">
      <c r="A234" t="s">
        <v>304</v>
      </c>
      <c r="B234">
        <v>1</v>
      </c>
      <c r="C234" t="s">
        <v>363</v>
      </c>
      <c r="D234" s="14" t="s">
        <v>200</v>
      </c>
      <c r="E234" s="65">
        <v>9.4999999999999998E-3</v>
      </c>
      <c r="F234" s="66">
        <v>3197</v>
      </c>
      <c r="G234" s="66">
        <v>129000</v>
      </c>
    </row>
    <row r="235" spans="1:7" x14ac:dyDescent="0.25">
      <c r="A235" t="s">
        <v>304</v>
      </c>
      <c r="B235">
        <v>2</v>
      </c>
      <c r="C235" t="s">
        <v>363</v>
      </c>
      <c r="D235" s="14" t="s">
        <v>200</v>
      </c>
      <c r="E235" s="65">
        <v>8.9999999999999993E-3</v>
      </c>
      <c r="F235" s="66">
        <v>3197</v>
      </c>
      <c r="G235" s="66">
        <v>129000</v>
      </c>
    </row>
    <row r="236" spans="1:7" x14ac:dyDescent="0.25">
      <c r="A236" t="s">
        <v>304</v>
      </c>
      <c r="B236">
        <v>1</v>
      </c>
      <c r="C236" t="s">
        <v>361</v>
      </c>
      <c r="D236" s="14" t="s">
        <v>201</v>
      </c>
      <c r="E236" s="68">
        <v>7.0000000000000001E-3</v>
      </c>
      <c r="F236" s="66">
        <v>3000</v>
      </c>
      <c r="G236" s="66">
        <v>90000</v>
      </c>
    </row>
    <row r="237" spans="1:7" x14ac:dyDescent="0.25">
      <c r="A237" t="s">
        <v>304</v>
      </c>
      <c r="B237">
        <v>2</v>
      </c>
      <c r="C237" t="s">
        <v>361</v>
      </c>
      <c r="D237" s="14" t="s">
        <v>201</v>
      </c>
      <c r="E237" s="68">
        <v>6.4999999999999997E-3</v>
      </c>
      <c r="F237" s="66">
        <v>3000</v>
      </c>
      <c r="G237" s="66">
        <v>90000</v>
      </c>
    </row>
    <row r="238" spans="1:7" x14ac:dyDescent="0.25">
      <c r="A238" t="s">
        <v>304</v>
      </c>
      <c r="B238">
        <v>1</v>
      </c>
      <c r="C238" t="s">
        <v>362</v>
      </c>
      <c r="D238" s="14" t="s">
        <v>201</v>
      </c>
      <c r="E238" s="67">
        <v>7.0000000000000001E-3</v>
      </c>
      <c r="F238" s="66">
        <v>3000</v>
      </c>
      <c r="G238" s="66">
        <v>90000</v>
      </c>
    </row>
    <row r="239" spans="1:7" x14ac:dyDescent="0.25">
      <c r="A239" t="s">
        <v>304</v>
      </c>
      <c r="B239">
        <v>2</v>
      </c>
      <c r="C239" t="s">
        <v>362</v>
      </c>
      <c r="D239" s="14" t="s">
        <v>201</v>
      </c>
      <c r="E239" s="67">
        <v>6.0000000000000001E-3</v>
      </c>
      <c r="F239" s="66">
        <v>3000</v>
      </c>
      <c r="G239" s="66">
        <v>90000</v>
      </c>
    </row>
    <row r="240" spans="1:7" x14ac:dyDescent="0.25">
      <c r="A240" t="s">
        <v>304</v>
      </c>
      <c r="B240">
        <v>1</v>
      </c>
      <c r="C240" t="s">
        <v>363</v>
      </c>
      <c r="D240" s="14" t="s">
        <v>201</v>
      </c>
      <c r="E240" s="65">
        <v>8.0000000000000002E-3</v>
      </c>
      <c r="F240" s="66">
        <v>3000</v>
      </c>
      <c r="G240" s="66">
        <v>90000</v>
      </c>
    </row>
    <row r="241" spans="1:7" x14ac:dyDescent="0.25">
      <c r="A241" t="s">
        <v>304</v>
      </c>
      <c r="B241">
        <v>2</v>
      </c>
      <c r="C241" t="s">
        <v>363</v>
      </c>
      <c r="D241" s="14" t="s">
        <v>201</v>
      </c>
      <c r="E241" s="65">
        <v>7.0000000000000001E-3</v>
      </c>
      <c r="F241" s="66">
        <v>3000</v>
      </c>
      <c r="G241" s="66">
        <v>90000</v>
      </c>
    </row>
    <row r="242" spans="1:7" x14ac:dyDescent="0.25">
      <c r="A242" t="s">
        <v>304</v>
      </c>
      <c r="B242">
        <v>1</v>
      </c>
      <c r="C242" t="s">
        <v>361</v>
      </c>
      <c r="D242" s="14" t="s">
        <v>202</v>
      </c>
      <c r="E242" s="68">
        <v>1.14E-2</v>
      </c>
      <c r="F242" s="66">
        <v>5700</v>
      </c>
      <c r="G242" s="66">
        <v>95000</v>
      </c>
    </row>
    <row r="243" spans="1:7" x14ac:dyDescent="0.25">
      <c r="A243" t="s">
        <v>304</v>
      </c>
      <c r="B243">
        <v>2</v>
      </c>
      <c r="C243" t="s">
        <v>361</v>
      </c>
      <c r="D243" s="14" t="s">
        <v>202</v>
      </c>
      <c r="E243" s="68">
        <v>9.4999999999999998E-3</v>
      </c>
      <c r="F243" s="66">
        <v>5700</v>
      </c>
      <c r="G243" s="66">
        <v>95000</v>
      </c>
    </row>
    <row r="244" spans="1:7" x14ac:dyDescent="0.25">
      <c r="A244" t="s">
        <v>304</v>
      </c>
      <c r="B244">
        <v>1</v>
      </c>
      <c r="C244" t="s">
        <v>362</v>
      </c>
      <c r="D244" s="14" t="s">
        <v>202</v>
      </c>
      <c r="E244" s="67">
        <v>5.4999999999999997E-3</v>
      </c>
      <c r="F244" s="66">
        <v>2750</v>
      </c>
      <c r="G244" s="66">
        <v>60000</v>
      </c>
    </row>
    <row r="245" spans="1:7" x14ac:dyDescent="0.25">
      <c r="A245" t="s">
        <v>304</v>
      </c>
      <c r="B245">
        <v>2</v>
      </c>
      <c r="C245" t="s">
        <v>362</v>
      </c>
      <c r="D245" s="14" t="s">
        <v>202</v>
      </c>
      <c r="E245" s="67">
        <v>4.5999999999999999E-3</v>
      </c>
      <c r="F245" s="66">
        <v>2750</v>
      </c>
      <c r="G245" s="66">
        <v>60000</v>
      </c>
    </row>
    <row r="246" spans="1:7" x14ac:dyDescent="0.25">
      <c r="A246" t="s">
        <v>304</v>
      </c>
      <c r="B246">
        <v>1</v>
      </c>
      <c r="C246" t="s">
        <v>363</v>
      </c>
      <c r="D246" s="14" t="s">
        <v>202</v>
      </c>
      <c r="E246" s="80">
        <v>6.1000000000000004E-3</v>
      </c>
      <c r="F246" s="66">
        <v>3050</v>
      </c>
      <c r="G246" s="66">
        <v>65000</v>
      </c>
    </row>
    <row r="247" spans="1:7" x14ac:dyDescent="0.25">
      <c r="A247" t="s">
        <v>304</v>
      </c>
      <c r="B247">
        <v>2</v>
      </c>
      <c r="C247" t="s">
        <v>363</v>
      </c>
      <c r="D247" s="14" t="s">
        <v>202</v>
      </c>
      <c r="E247" s="80">
        <v>5.1000000000000004E-3</v>
      </c>
      <c r="F247" s="66">
        <v>3050</v>
      </c>
      <c r="G247" s="66">
        <v>65000</v>
      </c>
    </row>
    <row r="248" spans="1:7" x14ac:dyDescent="0.25">
      <c r="A248" t="s">
        <v>304</v>
      </c>
      <c r="B248">
        <v>1</v>
      </c>
      <c r="C248" t="s">
        <v>361</v>
      </c>
      <c r="D248" s="14" t="s">
        <v>204</v>
      </c>
      <c r="E248" s="68">
        <v>1.0500000000000001E-2</v>
      </c>
      <c r="F248" s="66">
        <v>4300</v>
      </c>
      <c r="G248" s="66">
        <v>230000</v>
      </c>
    </row>
    <row r="249" spans="1:7" x14ac:dyDescent="0.25">
      <c r="A249" t="s">
        <v>304</v>
      </c>
      <c r="B249">
        <v>2</v>
      </c>
      <c r="C249" t="s">
        <v>361</v>
      </c>
      <c r="D249" s="14" t="s">
        <v>204</v>
      </c>
      <c r="E249" s="68">
        <v>9.4999999999999998E-3</v>
      </c>
      <c r="F249" s="66">
        <v>4300</v>
      </c>
      <c r="G249" s="66">
        <v>230000</v>
      </c>
    </row>
    <row r="250" spans="1:7" x14ac:dyDescent="0.25">
      <c r="A250" t="s">
        <v>304</v>
      </c>
      <c r="B250">
        <v>1</v>
      </c>
      <c r="C250" t="s">
        <v>362</v>
      </c>
      <c r="D250" s="14" t="s">
        <v>204</v>
      </c>
      <c r="E250" s="67">
        <v>6.4999999999999997E-3</v>
      </c>
      <c r="F250" s="66">
        <v>2600</v>
      </c>
      <c r="G250" s="66">
        <v>133500</v>
      </c>
    </row>
    <row r="251" spans="1:7" x14ac:dyDescent="0.25">
      <c r="A251" t="s">
        <v>304</v>
      </c>
      <c r="B251">
        <v>2</v>
      </c>
      <c r="C251" t="s">
        <v>362</v>
      </c>
      <c r="D251" s="14" t="s">
        <v>204</v>
      </c>
      <c r="E251" s="67">
        <v>5.4999999999999997E-3</v>
      </c>
      <c r="F251" s="66">
        <v>2600</v>
      </c>
      <c r="G251" s="66">
        <v>133500</v>
      </c>
    </row>
    <row r="252" spans="1:7" x14ac:dyDescent="0.25">
      <c r="A252" t="s">
        <v>304</v>
      </c>
      <c r="B252">
        <v>1</v>
      </c>
      <c r="C252" t="s">
        <v>363</v>
      </c>
      <c r="D252" s="14" t="s">
        <v>204</v>
      </c>
      <c r="E252" s="67">
        <v>8.0000000000000002E-3</v>
      </c>
      <c r="F252" s="66">
        <v>3200</v>
      </c>
      <c r="G252" s="66">
        <v>170000</v>
      </c>
    </row>
    <row r="253" spans="1:7" x14ac:dyDescent="0.25">
      <c r="A253" t="s">
        <v>304</v>
      </c>
      <c r="B253">
        <v>2</v>
      </c>
      <c r="C253" t="s">
        <v>363</v>
      </c>
      <c r="D253" s="14" t="s">
        <v>204</v>
      </c>
      <c r="E253" s="67">
        <v>7.0000000000000001E-3</v>
      </c>
      <c r="F253" s="66">
        <v>3200</v>
      </c>
      <c r="G253" s="66">
        <v>170000</v>
      </c>
    </row>
    <row r="254" spans="1:7" x14ac:dyDescent="0.25">
      <c r="A254" t="s">
        <v>304</v>
      </c>
      <c r="B254">
        <v>1</v>
      </c>
      <c r="C254" t="s">
        <v>361</v>
      </c>
      <c r="D254" s="14" t="s">
        <v>34</v>
      </c>
      <c r="E254" s="72">
        <v>1.4489999999999999E-2</v>
      </c>
      <c r="F254" s="66">
        <v>2200</v>
      </c>
      <c r="G254" s="66">
        <v>140000</v>
      </c>
    </row>
    <row r="255" spans="1:7" x14ac:dyDescent="0.25">
      <c r="A255" t="s">
        <v>304</v>
      </c>
      <c r="B255">
        <v>2</v>
      </c>
      <c r="C255" t="s">
        <v>361</v>
      </c>
      <c r="D255" s="14" t="s">
        <v>34</v>
      </c>
      <c r="E255" s="72">
        <v>1.311E-2</v>
      </c>
      <c r="F255" s="66">
        <v>2200</v>
      </c>
      <c r="G255" s="66">
        <v>140000</v>
      </c>
    </row>
    <row r="256" spans="1:7" x14ac:dyDescent="0.25">
      <c r="A256" t="s">
        <v>304</v>
      </c>
      <c r="B256">
        <v>1</v>
      </c>
      <c r="C256" t="s">
        <v>362</v>
      </c>
      <c r="D256" s="14" t="s">
        <v>34</v>
      </c>
      <c r="E256" s="71">
        <v>6.1999999999999998E-3</v>
      </c>
      <c r="F256" s="66">
        <v>930</v>
      </c>
      <c r="G256" s="66">
        <v>55000</v>
      </c>
    </row>
    <row r="257" spans="1:7" x14ac:dyDescent="0.25">
      <c r="A257" t="s">
        <v>304</v>
      </c>
      <c r="B257">
        <v>2</v>
      </c>
      <c r="C257" t="s">
        <v>362</v>
      </c>
      <c r="D257" s="14" t="s">
        <v>34</v>
      </c>
      <c r="E257" s="71">
        <v>5.5799999999999999E-3</v>
      </c>
      <c r="F257" s="66">
        <v>930</v>
      </c>
      <c r="G257" s="66">
        <v>55000</v>
      </c>
    </row>
    <row r="258" spans="1:7" x14ac:dyDescent="0.25">
      <c r="A258" t="s">
        <v>304</v>
      </c>
      <c r="B258">
        <v>1</v>
      </c>
      <c r="C258" t="s">
        <v>363</v>
      </c>
      <c r="D258" s="14" t="s">
        <v>34</v>
      </c>
      <c r="E258" s="70">
        <v>6.5100000000000002E-3</v>
      </c>
      <c r="F258" s="66">
        <v>975</v>
      </c>
      <c r="G258" s="66">
        <v>60000</v>
      </c>
    </row>
    <row r="259" spans="1:7" x14ac:dyDescent="0.25">
      <c r="A259" t="s">
        <v>304</v>
      </c>
      <c r="B259">
        <v>2</v>
      </c>
      <c r="C259" t="s">
        <v>363</v>
      </c>
      <c r="D259" s="14" t="s">
        <v>34</v>
      </c>
      <c r="E259" s="70">
        <v>5.8900000000000003E-3</v>
      </c>
      <c r="F259" s="66">
        <v>975</v>
      </c>
      <c r="G259" s="66">
        <v>60000</v>
      </c>
    </row>
    <row r="260" spans="1:7" x14ac:dyDescent="0.25">
      <c r="A260" t="s">
        <v>304</v>
      </c>
      <c r="B260">
        <v>1</v>
      </c>
      <c r="C260" t="s">
        <v>361</v>
      </c>
      <c r="D260" s="14" t="s">
        <v>205</v>
      </c>
      <c r="E260" s="68">
        <v>8.0999999999999996E-3</v>
      </c>
      <c r="F260" s="66">
        <v>15000</v>
      </c>
      <c r="G260" s="66">
        <v>150000</v>
      </c>
    </row>
    <row r="261" spans="1:7" x14ac:dyDescent="0.25">
      <c r="A261" t="s">
        <v>304</v>
      </c>
      <c r="B261">
        <v>2</v>
      </c>
      <c r="C261" t="s">
        <v>361</v>
      </c>
      <c r="D261" s="14" t="s">
        <v>205</v>
      </c>
      <c r="E261" s="68">
        <v>8.6250000000000007E-3</v>
      </c>
      <c r="F261" s="66">
        <v>15000</v>
      </c>
      <c r="G261" s="66">
        <v>150000</v>
      </c>
    </row>
    <row r="262" spans="1:7" x14ac:dyDescent="0.25">
      <c r="A262" t="s">
        <v>304</v>
      </c>
      <c r="B262">
        <v>1</v>
      </c>
      <c r="C262" t="s">
        <v>362</v>
      </c>
      <c r="D262" s="14" t="s">
        <v>205</v>
      </c>
      <c r="E262" s="67">
        <v>4.7999999999999996E-3</v>
      </c>
      <c r="F262" s="66">
        <v>10000</v>
      </c>
      <c r="G262" s="66">
        <v>75000</v>
      </c>
    </row>
    <row r="263" spans="1:7" x14ac:dyDescent="0.25">
      <c r="A263" t="s">
        <v>304</v>
      </c>
      <c r="B263">
        <v>2</v>
      </c>
      <c r="C263" t="s">
        <v>362</v>
      </c>
      <c r="D263" s="14" t="s">
        <v>205</v>
      </c>
      <c r="E263" s="67">
        <v>2.7000000000000001E-3</v>
      </c>
      <c r="F263" s="66">
        <v>10000</v>
      </c>
      <c r="G263" s="66">
        <v>75000</v>
      </c>
    </row>
    <row r="264" spans="1:7" x14ac:dyDescent="0.25">
      <c r="A264" t="s">
        <v>304</v>
      </c>
      <c r="B264">
        <v>1</v>
      </c>
      <c r="C264" t="s">
        <v>363</v>
      </c>
      <c r="D264" s="14" t="s">
        <v>205</v>
      </c>
      <c r="E264" s="65">
        <v>5.4000000000000003E-3</v>
      </c>
      <c r="F264" s="66">
        <v>10000</v>
      </c>
      <c r="G264" s="66">
        <v>97500</v>
      </c>
    </row>
    <row r="265" spans="1:7" x14ac:dyDescent="0.25">
      <c r="A265" t="s">
        <v>304</v>
      </c>
      <c r="B265">
        <v>2</v>
      </c>
      <c r="C265" t="s">
        <v>363</v>
      </c>
      <c r="D265" s="14" t="s">
        <v>205</v>
      </c>
      <c r="E265" s="65">
        <v>2.8999999999999998E-3</v>
      </c>
      <c r="F265" s="66">
        <v>10000</v>
      </c>
      <c r="G265" s="66">
        <v>97500</v>
      </c>
    </row>
    <row r="266" spans="1:7" x14ac:dyDescent="0.25">
      <c r="A266" t="s">
        <v>304</v>
      </c>
      <c r="B266">
        <v>1</v>
      </c>
      <c r="C266" t="s">
        <v>361</v>
      </c>
      <c r="D266" s="14" t="s">
        <v>40</v>
      </c>
      <c r="E266" s="76">
        <v>9.1000000000000004E-3</v>
      </c>
      <c r="F266" s="74">
        <v>5625</v>
      </c>
      <c r="G266" s="74">
        <v>90000</v>
      </c>
    </row>
    <row r="267" spans="1:7" x14ac:dyDescent="0.25">
      <c r="A267" t="s">
        <v>304</v>
      </c>
      <c r="B267">
        <v>2</v>
      </c>
      <c r="C267" t="s">
        <v>361</v>
      </c>
      <c r="D267" s="14" t="s">
        <v>40</v>
      </c>
      <c r="E267" s="76">
        <v>7.4999999999999997E-3</v>
      </c>
      <c r="F267" s="74">
        <v>5625</v>
      </c>
      <c r="G267" s="74">
        <v>90000</v>
      </c>
    </row>
    <row r="268" spans="1:7" x14ac:dyDescent="0.25">
      <c r="A268" t="s">
        <v>304</v>
      </c>
      <c r="B268">
        <v>1</v>
      </c>
      <c r="C268" t="s">
        <v>362</v>
      </c>
      <c r="D268" s="14" t="s">
        <v>40</v>
      </c>
      <c r="E268" s="75">
        <v>8.6E-3</v>
      </c>
      <c r="F268" s="74">
        <v>5000</v>
      </c>
      <c r="G268" s="74">
        <v>90000</v>
      </c>
    </row>
    <row r="269" spans="1:7" x14ac:dyDescent="0.25">
      <c r="A269" t="s">
        <v>304</v>
      </c>
      <c r="B269">
        <v>2</v>
      </c>
      <c r="C269" t="s">
        <v>362</v>
      </c>
      <c r="D269" s="14" t="s">
        <v>40</v>
      </c>
      <c r="E269" s="75">
        <v>7.1000000000000004E-3</v>
      </c>
      <c r="F269" s="74">
        <v>5000</v>
      </c>
      <c r="G269" s="74">
        <v>90000</v>
      </c>
    </row>
    <row r="270" spans="1:7" x14ac:dyDescent="0.25">
      <c r="A270" t="s">
        <v>304</v>
      </c>
      <c r="B270">
        <v>1</v>
      </c>
      <c r="C270" t="s">
        <v>363</v>
      </c>
      <c r="D270" s="14" t="s">
        <v>40</v>
      </c>
      <c r="E270" s="73">
        <v>9.1000000000000004E-3</v>
      </c>
      <c r="F270" s="74">
        <v>5625</v>
      </c>
      <c r="G270" s="74">
        <v>90000</v>
      </c>
    </row>
    <row r="271" spans="1:7" x14ac:dyDescent="0.25">
      <c r="A271" t="s">
        <v>304</v>
      </c>
      <c r="B271">
        <v>2</v>
      </c>
      <c r="C271" t="s">
        <v>363</v>
      </c>
      <c r="D271" s="14" t="s">
        <v>40</v>
      </c>
      <c r="E271" s="73">
        <v>7.6E-3</v>
      </c>
      <c r="F271" s="74">
        <v>5625</v>
      </c>
      <c r="G271" s="74">
        <v>90000</v>
      </c>
    </row>
    <row r="272" spans="1:7" x14ac:dyDescent="0.25">
      <c r="A272" t="s">
        <v>304</v>
      </c>
      <c r="B272">
        <v>1</v>
      </c>
      <c r="C272" t="s">
        <v>361</v>
      </c>
      <c r="D272" s="14" t="s">
        <v>206</v>
      </c>
      <c r="E272" s="68">
        <v>1.2E-2</v>
      </c>
      <c r="F272" s="66">
        <v>0</v>
      </c>
      <c r="G272" s="66">
        <v>122000</v>
      </c>
    </row>
    <row r="273" spans="1:7" x14ac:dyDescent="0.25">
      <c r="A273" t="s">
        <v>304</v>
      </c>
      <c r="B273">
        <v>2</v>
      </c>
      <c r="C273" t="s">
        <v>361</v>
      </c>
      <c r="D273" s="14" t="s">
        <v>206</v>
      </c>
      <c r="E273" s="68">
        <v>1.0500000000000001E-2</v>
      </c>
      <c r="F273" s="66">
        <v>0</v>
      </c>
      <c r="G273" s="66">
        <v>122000</v>
      </c>
    </row>
    <row r="274" spans="1:7" x14ac:dyDescent="0.25">
      <c r="A274" t="s">
        <v>304</v>
      </c>
      <c r="B274">
        <v>1</v>
      </c>
      <c r="C274" t="s">
        <v>362</v>
      </c>
      <c r="D274" s="14" t="s">
        <v>206</v>
      </c>
      <c r="E274" s="67">
        <v>6.0000000000000001E-3</v>
      </c>
      <c r="F274" s="66">
        <v>0</v>
      </c>
      <c r="G274" s="66">
        <v>50000</v>
      </c>
    </row>
    <row r="275" spans="1:7" x14ac:dyDescent="0.25">
      <c r="A275" t="s">
        <v>304</v>
      </c>
      <c r="B275">
        <v>2</v>
      </c>
      <c r="C275" t="s">
        <v>362</v>
      </c>
      <c r="D275" s="14" t="s">
        <v>206</v>
      </c>
      <c r="E275" s="67">
        <v>4.7999999999999996E-3</v>
      </c>
      <c r="F275" s="66">
        <v>0</v>
      </c>
      <c r="G275" s="66">
        <v>50000</v>
      </c>
    </row>
    <row r="276" spans="1:7" x14ac:dyDescent="0.25">
      <c r="A276" t="s">
        <v>304</v>
      </c>
      <c r="B276">
        <v>1</v>
      </c>
      <c r="C276" t="s">
        <v>363</v>
      </c>
      <c r="D276" s="14" t="s">
        <v>206</v>
      </c>
      <c r="E276" s="65">
        <v>6.1999999999999998E-3</v>
      </c>
      <c r="F276" s="66">
        <v>0</v>
      </c>
      <c r="G276" s="66">
        <v>55000</v>
      </c>
    </row>
    <row r="277" spans="1:7" x14ac:dyDescent="0.25">
      <c r="A277" t="s">
        <v>304</v>
      </c>
      <c r="B277">
        <v>2</v>
      </c>
      <c r="C277" t="s">
        <v>363</v>
      </c>
      <c r="D277" s="14" t="s">
        <v>206</v>
      </c>
      <c r="E277" s="65">
        <v>5.1999999999999998E-3</v>
      </c>
      <c r="F277" s="66">
        <v>0</v>
      </c>
      <c r="G277" s="66">
        <v>55000</v>
      </c>
    </row>
    <row r="278" spans="1:7" x14ac:dyDescent="0.25">
      <c r="A278" t="s">
        <v>304</v>
      </c>
      <c r="B278">
        <v>1</v>
      </c>
      <c r="C278" t="s">
        <v>361</v>
      </c>
      <c r="D278" s="14" t="s">
        <v>207</v>
      </c>
      <c r="E278" s="68">
        <v>9.9749999999999995E-3</v>
      </c>
      <c r="F278" s="66">
        <v>4000</v>
      </c>
      <c r="G278" s="66">
        <v>149625</v>
      </c>
    </row>
    <row r="279" spans="1:7" x14ac:dyDescent="0.25">
      <c r="A279" t="s">
        <v>304</v>
      </c>
      <c r="B279">
        <v>2</v>
      </c>
      <c r="C279" t="s">
        <v>361</v>
      </c>
      <c r="D279" s="14" t="s">
        <v>207</v>
      </c>
      <c r="E279" s="68">
        <v>9.9749999999999995E-3</v>
      </c>
      <c r="F279" s="66">
        <v>4000</v>
      </c>
      <c r="G279" s="66">
        <v>149625</v>
      </c>
    </row>
    <row r="280" spans="1:7" x14ac:dyDescent="0.25">
      <c r="A280" t="s">
        <v>304</v>
      </c>
      <c r="B280">
        <v>1</v>
      </c>
      <c r="C280" t="s">
        <v>362</v>
      </c>
      <c r="D280" s="14" t="s">
        <v>207</v>
      </c>
      <c r="E280" s="67">
        <v>5.2500000000000003E-3</v>
      </c>
      <c r="F280" s="66">
        <v>4000</v>
      </c>
      <c r="G280" s="66">
        <v>91350</v>
      </c>
    </row>
    <row r="281" spans="1:7" x14ac:dyDescent="0.25">
      <c r="A281" t="s">
        <v>304</v>
      </c>
      <c r="B281">
        <v>2</v>
      </c>
      <c r="C281" t="s">
        <v>362</v>
      </c>
      <c r="D281" s="14" t="s">
        <v>207</v>
      </c>
      <c r="E281" s="67">
        <v>6.0899999999999999E-3</v>
      </c>
      <c r="F281" s="66">
        <v>4000</v>
      </c>
      <c r="G281" s="66">
        <v>91350</v>
      </c>
    </row>
    <row r="282" spans="1:7" x14ac:dyDescent="0.25">
      <c r="A282" t="s">
        <v>304</v>
      </c>
      <c r="B282">
        <v>1</v>
      </c>
      <c r="C282" t="s">
        <v>363</v>
      </c>
      <c r="D282" s="14" t="s">
        <v>207</v>
      </c>
      <c r="E282" s="77">
        <v>5.7749999999999998E-3</v>
      </c>
      <c r="F282" s="66">
        <v>4000</v>
      </c>
      <c r="G282" s="66">
        <v>94500</v>
      </c>
    </row>
    <row r="283" spans="1:7" x14ac:dyDescent="0.25">
      <c r="A283" t="s">
        <v>304</v>
      </c>
      <c r="B283">
        <v>2</v>
      </c>
      <c r="C283" t="s">
        <v>363</v>
      </c>
      <c r="D283" s="14" t="s">
        <v>207</v>
      </c>
      <c r="E283" s="77">
        <v>6.3E-3</v>
      </c>
      <c r="F283" s="66">
        <v>4000</v>
      </c>
      <c r="G283" s="66">
        <v>94500</v>
      </c>
    </row>
    <row r="284" spans="1:7" x14ac:dyDescent="0.25">
      <c r="A284" t="s">
        <v>304</v>
      </c>
      <c r="B284">
        <v>1</v>
      </c>
      <c r="C284" t="s">
        <v>361</v>
      </c>
      <c r="D284" s="14" t="s">
        <v>208</v>
      </c>
      <c r="E284" s="72">
        <v>6.2500000000000003E-3</v>
      </c>
      <c r="F284" s="66">
        <v>1000</v>
      </c>
      <c r="G284" s="66">
        <v>67500</v>
      </c>
    </row>
    <row r="285" spans="1:7" x14ac:dyDescent="0.25">
      <c r="A285" t="s">
        <v>304</v>
      </c>
      <c r="B285">
        <v>2</v>
      </c>
      <c r="C285" t="s">
        <v>361</v>
      </c>
      <c r="D285" s="14" t="s">
        <v>208</v>
      </c>
      <c r="E285" s="72">
        <v>5.2500000000000003E-3</v>
      </c>
      <c r="F285" s="66">
        <v>1000</v>
      </c>
      <c r="G285" s="66">
        <v>67500</v>
      </c>
    </row>
    <row r="286" spans="1:7" x14ac:dyDescent="0.25">
      <c r="A286" t="s">
        <v>304</v>
      </c>
      <c r="B286">
        <v>1</v>
      </c>
      <c r="C286" t="s">
        <v>362</v>
      </c>
      <c r="D286" s="14" t="s">
        <v>208</v>
      </c>
      <c r="E286" s="67">
        <v>5.4999999999999997E-3</v>
      </c>
      <c r="F286" s="66">
        <v>1000</v>
      </c>
      <c r="G286" s="66">
        <v>67500</v>
      </c>
    </row>
    <row r="287" spans="1:7" x14ac:dyDescent="0.25">
      <c r="A287" t="s">
        <v>304</v>
      </c>
      <c r="B287">
        <v>2</v>
      </c>
      <c r="C287" t="s">
        <v>362</v>
      </c>
      <c r="D287" s="14" t="s">
        <v>208</v>
      </c>
      <c r="E287" s="67">
        <v>4.4999999999999997E-3</v>
      </c>
      <c r="F287" s="66">
        <v>1000</v>
      </c>
      <c r="G287" s="66">
        <v>67500</v>
      </c>
    </row>
    <row r="288" spans="1:7" x14ac:dyDescent="0.25">
      <c r="A288" t="s">
        <v>304</v>
      </c>
      <c r="B288">
        <v>1</v>
      </c>
      <c r="C288" t="s">
        <v>363</v>
      </c>
      <c r="D288" s="14" t="s">
        <v>208</v>
      </c>
      <c r="E288" s="77">
        <v>6.2500000000000003E-3</v>
      </c>
      <c r="F288" s="66">
        <v>1350</v>
      </c>
      <c r="G288" s="66">
        <v>99000</v>
      </c>
    </row>
    <row r="289" spans="1:7" x14ac:dyDescent="0.25">
      <c r="A289" t="s">
        <v>304</v>
      </c>
      <c r="B289">
        <v>2</v>
      </c>
      <c r="C289" t="s">
        <v>363</v>
      </c>
      <c r="D289" s="14" t="s">
        <v>208</v>
      </c>
      <c r="E289" s="77">
        <v>5.2500000000000003E-3</v>
      </c>
      <c r="F289" s="66">
        <v>1350</v>
      </c>
      <c r="G289" s="66">
        <v>99000</v>
      </c>
    </row>
    <row r="290" spans="1:7" x14ac:dyDescent="0.25">
      <c r="A290" t="s">
        <v>304</v>
      </c>
      <c r="B290">
        <v>1</v>
      </c>
      <c r="C290" t="s">
        <v>361</v>
      </c>
      <c r="D290" s="14" t="s">
        <v>46</v>
      </c>
      <c r="E290" s="68">
        <v>1.55E-2</v>
      </c>
      <c r="F290" s="66">
        <v>1550</v>
      </c>
      <c r="G290" s="66">
        <v>213000</v>
      </c>
    </row>
    <row r="291" spans="1:7" x14ac:dyDescent="0.25">
      <c r="A291" t="s">
        <v>304</v>
      </c>
      <c r="B291">
        <v>2</v>
      </c>
      <c r="C291" t="s">
        <v>361</v>
      </c>
      <c r="D291" s="14" t="s">
        <v>46</v>
      </c>
      <c r="E291" s="68">
        <v>1.4200000000000001E-2</v>
      </c>
      <c r="F291" s="66">
        <v>1550</v>
      </c>
      <c r="G291" s="66">
        <v>213000</v>
      </c>
    </row>
    <row r="292" spans="1:7" x14ac:dyDescent="0.25">
      <c r="A292" t="s">
        <v>304</v>
      </c>
      <c r="B292">
        <v>1</v>
      </c>
      <c r="C292" t="s">
        <v>362</v>
      </c>
      <c r="D292" s="14" t="s">
        <v>46</v>
      </c>
      <c r="E292" s="67">
        <v>6.4000000000000003E-3</v>
      </c>
      <c r="F292" s="66">
        <v>650</v>
      </c>
      <c r="G292" s="66">
        <v>78000</v>
      </c>
    </row>
    <row r="293" spans="1:7" x14ac:dyDescent="0.25">
      <c r="A293" t="s">
        <v>304</v>
      </c>
      <c r="B293">
        <v>2</v>
      </c>
      <c r="C293" t="s">
        <v>362</v>
      </c>
      <c r="D293" s="14" t="s">
        <v>46</v>
      </c>
      <c r="E293" s="67">
        <v>5.1000000000000004E-3</v>
      </c>
      <c r="F293" s="66">
        <v>650</v>
      </c>
      <c r="G293" s="66">
        <v>78000</v>
      </c>
    </row>
    <row r="294" spans="1:7" x14ac:dyDescent="0.25">
      <c r="A294" t="s">
        <v>304</v>
      </c>
      <c r="B294">
        <v>1</v>
      </c>
      <c r="C294" t="s">
        <v>363</v>
      </c>
      <c r="D294" s="14" t="s">
        <v>46</v>
      </c>
      <c r="E294" s="65">
        <v>6.4999999999999997E-3</v>
      </c>
      <c r="F294" s="66">
        <v>650</v>
      </c>
      <c r="G294" s="66">
        <v>78000</v>
      </c>
    </row>
    <row r="295" spans="1:7" x14ac:dyDescent="0.25">
      <c r="A295" t="s">
        <v>304</v>
      </c>
      <c r="B295">
        <v>2</v>
      </c>
      <c r="C295" t="s">
        <v>363</v>
      </c>
      <c r="D295" s="14" t="s">
        <v>46</v>
      </c>
      <c r="E295" s="65">
        <v>5.1999999999999998E-3</v>
      </c>
      <c r="F295" s="66">
        <v>650</v>
      </c>
      <c r="G295" s="66">
        <v>78000</v>
      </c>
    </row>
    <row r="296" spans="1:7" x14ac:dyDescent="0.25">
      <c r="A296" t="s">
        <v>304</v>
      </c>
      <c r="B296">
        <v>1</v>
      </c>
      <c r="C296" t="s">
        <v>361</v>
      </c>
      <c r="D296" s="14" t="s">
        <v>209</v>
      </c>
      <c r="E296" s="68">
        <v>8.9999999999999993E-3</v>
      </c>
      <c r="F296" s="66">
        <v>9500</v>
      </c>
      <c r="G296" s="66">
        <v>93333.333333333299</v>
      </c>
    </row>
    <row r="297" spans="1:7" x14ac:dyDescent="0.25">
      <c r="A297" t="s">
        <v>304</v>
      </c>
      <c r="B297">
        <v>2</v>
      </c>
      <c r="C297" t="s">
        <v>361</v>
      </c>
      <c r="D297" s="14" t="s">
        <v>209</v>
      </c>
      <c r="E297" s="68">
        <v>8.5000000000000006E-3</v>
      </c>
      <c r="F297" s="66">
        <v>9500</v>
      </c>
      <c r="G297" s="66">
        <v>95000</v>
      </c>
    </row>
    <row r="298" spans="1:7" x14ac:dyDescent="0.25">
      <c r="A298" t="s">
        <v>304</v>
      </c>
      <c r="B298">
        <v>1</v>
      </c>
      <c r="C298" t="s">
        <v>362</v>
      </c>
      <c r="D298" s="14" t="s">
        <v>209</v>
      </c>
      <c r="E298" s="67">
        <v>7.6E-3</v>
      </c>
      <c r="F298" s="66">
        <v>9000</v>
      </c>
      <c r="G298" s="66">
        <v>93333.333333333299</v>
      </c>
    </row>
    <row r="299" spans="1:7" x14ac:dyDescent="0.25">
      <c r="A299" t="s">
        <v>304</v>
      </c>
      <c r="B299">
        <v>2</v>
      </c>
      <c r="C299" t="s">
        <v>362</v>
      </c>
      <c r="D299" s="14" t="s">
        <v>209</v>
      </c>
      <c r="E299" s="67">
        <v>6.4999999999999997E-3</v>
      </c>
      <c r="F299" s="66">
        <v>9000</v>
      </c>
      <c r="G299" s="66">
        <v>90000</v>
      </c>
    </row>
    <row r="300" spans="1:7" x14ac:dyDescent="0.25">
      <c r="A300" t="s">
        <v>304</v>
      </c>
      <c r="B300">
        <v>1</v>
      </c>
      <c r="C300" t="s">
        <v>363</v>
      </c>
      <c r="D300" s="14" t="s">
        <v>209</v>
      </c>
      <c r="E300" s="65">
        <v>8.2000000000000007E-3</v>
      </c>
      <c r="F300" s="66">
        <v>9500</v>
      </c>
      <c r="G300" s="66">
        <v>93333.333333333299</v>
      </c>
    </row>
    <row r="301" spans="1:7" x14ac:dyDescent="0.25">
      <c r="A301" t="s">
        <v>304</v>
      </c>
      <c r="B301">
        <v>2</v>
      </c>
      <c r="C301" t="s">
        <v>363</v>
      </c>
      <c r="D301" s="14" t="s">
        <v>209</v>
      </c>
      <c r="E301" s="65">
        <v>6.7000000000000002E-3</v>
      </c>
      <c r="F301" s="66">
        <v>9500</v>
      </c>
      <c r="G301" s="66">
        <v>95000</v>
      </c>
    </row>
    <row r="302" spans="1:7" x14ac:dyDescent="0.25">
      <c r="A302" t="s">
        <v>304</v>
      </c>
      <c r="B302">
        <v>1</v>
      </c>
      <c r="C302" t="s">
        <v>361</v>
      </c>
      <c r="D302" s="14" t="s">
        <v>147</v>
      </c>
      <c r="E302" s="65">
        <v>6.0000000000000001E-3</v>
      </c>
      <c r="F302" s="79">
        <v>4750</v>
      </c>
      <c r="G302" s="79">
        <v>81000</v>
      </c>
    </row>
    <row r="303" spans="1:7" x14ac:dyDescent="0.25">
      <c r="A303" t="s">
        <v>304</v>
      </c>
      <c r="B303">
        <v>2</v>
      </c>
      <c r="C303" t="s">
        <v>361</v>
      </c>
      <c r="D303" s="14" t="s">
        <v>147</v>
      </c>
      <c r="E303" s="65">
        <v>5.4000000000000003E-3</v>
      </c>
      <c r="F303" s="79">
        <v>4750</v>
      </c>
      <c r="G303" s="79">
        <v>81000</v>
      </c>
    </row>
    <row r="304" spans="1:7" x14ac:dyDescent="0.25">
      <c r="A304" t="s">
        <v>304</v>
      </c>
      <c r="B304">
        <v>1</v>
      </c>
      <c r="C304" t="s">
        <v>362</v>
      </c>
      <c r="D304" s="14" t="s">
        <v>147</v>
      </c>
      <c r="E304" s="65">
        <v>6.7999999999999996E-3</v>
      </c>
      <c r="F304" s="79">
        <v>5000</v>
      </c>
      <c r="G304" s="79">
        <v>93000</v>
      </c>
    </row>
    <row r="305" spans="1:7" x14ac:dyDescent="0.25">
      <c r="A305" t="s">
        <v>304</v>
      </c>
      <c r="B305">
        <v>2</v>
      </c>
      <c r="C305" t="s">
        <v>362</v>
      </c>
      <c r="D305" s="14" t="s">
        <v>147</v>
      </c>
      <c r="E305" s="65">
        <v>6.1999999999999998E-3</v>
      </c>
      <c r="F305" s="79">
        <v>5000</v>
      </c>
      <c r="G305" s="79">
        <v>93000</v>
      </c>
    </row>
    <row r="306" spans="1:7" x14ac:dyDescent="0.25">
      <c r="A306" t="s">
        <v>304</v>
      </c>
      <c r="B306">
        <v>1</v>
      </c>
      <c r="C306" t="s">
        <v>363</v>
      </c>
      <c r="D306" s="14" t="s">
        <v>147</v>
      </c>
      <c r="E306" s="65">
        <v>6.7999999999999996E-3</v>
      </c>
      <c r="F306" s="79">
        <v>5000</v>
      </c>
      <c r="G306" s="79">
        <v>93000</v>
      </c>
    </row>
    <row r="307" spans="1:7" x14ac:dyDescent="0.25">
      <c r="A307" t="s">
        <v>304</v>
      </c>
      <c r="B307">
        <v>2</v>
      </c>
      <c r="C307" t="s">
        <v>363</v>
      </c>
      <c r="D307" s="14" t="s">
        <v>147</v>
      </c>
      <c r="E307" s="65">
        <v>6.1999999999999998E-3</v>
      </c>
      <c r="F307" s="79">
        <v>5000</v>
      </c>
      <c r="G307" s="79">
        <v>93000</v>
      </c>
    </row>
    <row r="308" spans="1:7" x14ac:dyDescent="0.25">
      <c r="A308" t="s">
        <v>304</v>
      </c>
      <c r="B308">
        <v>1</v>
      </c>
      <c r="C308" t="s">
        <v>361</v>
      </c>
      <c r="D308" s="14" t="s">
        <v>55</v>
      </c>
      <c r="E308" s="68">
        <v>1.44E-2</v>
      </c>
      <c r="F308" s="66">
        <v>8000</v>
      </c>
      <c r="G308" s="66">
        <v>165750</v>
      </c>
    </row>
    <row r="309" spans="1:7" x14ac:dyDescent="0.25">
      <c r="A309" t="s">
        <v>304</v>
      </c>
      <c r="B309">
        <v>2</v>
      </c>
      <c r="C309" t="s">
        <v>361</v>
      </c>
      <c r="D309" s="14" t="s">
        <v>55</v>
      </c>
      <c r="E309" s="68">
        <v>1.23E-2</v>
      </c>
      <c r="F309" s="66">
        <v>8000</v>
      </c>
      <c r="G309" s="66">
        <v>165750</v>
      </c>
    </row>
    <row r="310" spans="1:7" x14ac:dyDescent="0.25">
      <c r="A310" t="s">
        <v>304</v>
      </c>
      <c r="B310">
        <v>1</v>
      </c>
      <c r="C310" t="s">
        <v>362</v>
      </c>
      <c r="D310" s="14" t="s">
        <v>55</v>
      </c>
      <c r="E310" s="67">
        <v>7.3000000000000001E-3</v>
      </c>
      <c r="F310" s="66">
        <v>4700</v>
      </c>
      <c r="G310" s="66">
        <v>75750</v>
      </c>
    </row>
    <row r="311" spans="1:7" x14ac:dyDescent="0.25">
      <c r="A311" t="s">
        <v>304</v>
      </c>
      <c r="B311">
        <v>2</v>
      </c>
      <c r="C311" t="s">
        <v>362</v>
      </c>
      <c r="D311" s="14" t="s">
        <v>55</v>
      </c>
      <c r="E311" s="67">
        <v>6.3E-3</v>
      </c>
      <c r="F311" s="66">
        <v>4700</v>
      </c>
      <c r="G311" s="66">
        <v>75750</v>
      </c>
    </row>
    <row r="312" spans="1:7" x14ac:dyDescent="0.25">
      <c r="A312" t="s">
        <v>304</v>
      </c>
      <c r="B312">
        <v>1</v>
      </c>
      <c r="C312" t="s">
        <v>363</v>
      </c>
      <c r="D312" s="14" t="s">
        <v>55</v>
      </c>
      <c r="E312" s="65">
        <v>8.6999999999999994E-3</v>
      </c>
      <c r="F312" s="79">
        <v>5500</v>
      </c>
      <c r="G312" s="66">
        <v>92250</v>
      </c>
    </row>
    <row r="313" spans="1:7" x14ac:dyDescent="0.25">
      <c r="A313" t="s">
        <v>304</v>
      </c>
      <c r="B313">
        <v>2</v>
      </c>
      <c r="C313" t="s">
        <v>363</v>
      </c>
      <c r="D313" s="14" t="s">
        <v>55</v>
      </c>
      <c r="E313" s="65">
        <v>7.4000000000000003E-3</v>
      </c>
      <c r="F313" s="79">
        <v>5500</v>
      </c>
      <c r="G313" s="66">
        <v>92250</v>
      </c>
    </row>
    <row r="314" spans="1:7" x14ac:dyDescent="0.25">
      <c r="A314" t="s">
        <v>304</v>
      </c>
      <c r="B314">
        <v>1</v>
      </c>
      <c r="C314" t="s">
        <v>361</v>
      </c>
      <c r="D314" s="14" t="s">
        <v>211</v>
      </c>
      <c r="E314" s="68">
        <v>8.0000000000000002E-3</v>
      </c>
      <c r="F314" s="66">
        <v>14000</v>
      </c>
      <c r="G314" s="66">
        <v>93750</v>
      </c>
    </row>
    <row r="315" spans="1:7" x14ac:dyDescent="0.25">
      <c r="A315" t="s">
        <v>304</v>
      </c>
      <c r="B315">
        <v>2</v>
      </c>
      <c r="C315" t="s">
        <v>361</v>
      </c>
      <c r="D315" s="14" t="s">
        <v>211</v>
      </c>
      <c r="E315" s="72">
        <v>6.2500000000000003E-3</v>
      </c>
      <c r="F315" s="66">
        <v>14000</v>
      </c>
      <c r="G315" s="66">
        <v>93750</v>
      </c>
    </row>
    <row r="316" spans="1:7" x14ac:dyDescent="0.25">
      <c r="A316" t="s">
        <v>304</v>
      </c>
      <c r="B316">
        <v>1</v>
      </c>
      <c r="C316" t="s">
        <v>362</v>
      </c>
      <c r="D316" s="14" t="s">
        <v>211</v>
      </c>
      <c r="E316" s="67">
        <v>6.4000000000000003E-3</v>
      </c>
      <c r="F316" s="66">
        <v>12000</v>
      </c>
      <c r="G316" s="66">
        <v>75000</v>
      </c>
    </row>
    <row r="317" spans="1:7" x14ac:dyDescent="0.25">
      <c r="A317" t="s">
        <v>304</v>
      </c>
      <c r="B317">
        <v>2</v>
      </c>
      <c r="C317" t="s">
        <v>362</v>
      </c>
      <c r="D317" s="14" t="s">
        <v>211</v>
      </c>
      <c r="E317" s="67">
        <v>5.0000000000000001E-3</v>
      </c>
      <c r="F317" s="66">
        <v>12000</v>
      </c>
      <c r="G317" s="66">
        <v>75000</v>
      </c>
    </row>
    <row r="318" spans="1:7" x14ac:dyDescent="0.25">
      <c r="A318" t="s">
        <v>304</v>
      </c>
      <c r="B318">
        <v>1</v>
      </c>
      <c r="C318" t="s">
        <v>363</v>
      </c>
      <c r="D318" s="14" t="s">
        <v>211</v>
      </c>
      <c r="E318" s="70">
        <v>8.0000000000000002E-3</v>
      </c>
      <c r="F318" s="66">
        <v>14000</v>
      </c>
      <c r="G318" s="66">
        <v>93750</v>
      </c>
    </row>
    <row r="319" spans="1:7" x14ac:dyDescent="0.25">
      <c r="A319" t="s">
        <v>304</v>
      </c>
      <c r="B319">
        <v>2</v>
      </c>
      <c r="C319" t="s">
        <v>363</v>
      </c>
      <c r="D319" s="14" t="s">
        <v>211</v>
      </c>
      <c r="E319" s="70">
        <v>6.2500000000000003E-3</v>
      </c>
      <c r="F319" s="66">
        <v>14000</v>
      </c>
      <c r="G319" s="66">
        <v>93750</v>
      </c>
    </row>
    <row r="320" spans="1:7" x14ac:dyDescent="0.25">
      <c r="A320" t="s">
        <v>303</v>
      </c>
      <c r="B320">
        <v>1</v>
      </c>
      <c r="C320" t="s">
        <v>361</v>
      </c>
      <c r="D320" s="14" t="s">
        <v>200</v>
      </c>
      <c r="E320" s="68">
        <v>1.0699999999999999E-2</v>
      </c>
      <c r="F320" s="66">
        <v>2470</v>
      </c>
      <c r="G320" s="66">
        <v>135000</v>
      </c>
    </row>
    <row r="321" spans="1:7" x14ac:dyDescent="0.25">
      <c r="A321" t="s">
        <v>303</v>
      </c>
      <c r="B321">
        <v>2</v>
      </c>
      <c r="C321" t="s">
        <v>361</v>
      </c>
      <c r="D321" s="14" t="s">
        <v>200</v>
      </c>
      <c r="E321" s="68">
        <v>9.9000000000000008E-3</v>
      </c>
      <c r="F321" s="66">
        <v>2470</v>
      </c>
      <c r="G321" s="66">
        <v>135000</v>
      </c>
    </row>
    <row r="322" spans="1:7" x14ac:dyDescent="0.25">
      <c r="A322" t="s">
        <v>303</v>
      </c>
      <c r="B322">
        <v>1</v>
      </c>
      <c r="C322" t="s">
        <v>362</v>
      </c>
      <c r="D322" s="14" t="s">
        <v>200</v>
      </c>
      <c r="E322" s="67">
        <v>8.9999999999999993E-3</v>
      </c>
      <c r="F322" s="66">
        <v>3197</v>
      </c>
      <c r="G322" s="66">
        <v>122550</v>
      </c>
    </row>
    <row r="323" spans="1:7" x14ac:dyDescent="0.25">
      <c r="A323" t="s">
        <v>303</v>
      </c>
      <c r="B323">
        <v>2</v>
      </c>
      <c r="C323" t="s">
        <v>362</v>
      </c>
      <c r="D323" s="14" t="s">
        <v>200</v>
      </c>
      <c r="E323" s="67">
        <v>8.6999999999999994E-3</v>
      </c>
      <c r="F323" s="66">
        <v>3197</v>
      </c>
      <c r="G323" s="66">
        <v>122550</v>
      </c>
    </row>
    <row r="324" spans="1:7" x14ac:dyDescent="0.25">
      <c r="A324" t="s">
        <v>303</v>
      </c>
      <c r="B324">
        <v>1</v>
      </c>
      <c r="C324" t="s">
        <v>363</v>
      </c>
      <c r="D324" s="14" t="s">
        <v>200</v>
      </c>
      <c r="E324" s="65">
        <v>9.4999999999999998E-3</v>
      </c>
      <c r="F324" s="66">
        <v>3197</v>
      </c>
      <c r="G324" s="66">
        <v>129000</v>
      </c>
    </row>
    <row r="325" spans="1:7" x14ac:dyDescent="0.25">
      <c r="A325" t="s">
        <v>303</v>
      </c>
      <c r="B325">
        <v>2</v>
      </c>
      <c r="C325" t="s">
        <v>363</v>
      </c>
      <c r="D325" s="14" t="s">
        <v>200</v>
      </c>
      <c r="E325" s="65">
        <v>8.9999999999999993E-3</v>
      </c>
      <c r="F325" s="66">
        <v>3197</v>
      </c>
      <c r="G325" s="66">
        <v>129000</v>
      </c>
    </row>
    <row r="326" spans="1:7" x14ac:dyDescent="0.25">
      <c r="A326" t="s">
        <v>303</v>
      </c>
      <c r="B326">
        <v>1</v>
      </c>
      <c r="C326" t="s">
        <v>361</v>
      </c>
      <c r="D326" s="14" t="s">
        <v>201</v>
      </c>
      <c r="E326" s="68">
        <v>7.0000000000000001E-3</v>
      </c>
      <c r="F326" s="66">
        <v>3000</v>
      </c>
      <c r="G326" s="66">
        <v>90000</v>
      </c>
    </row>
    <row r="327" spans="1:7" x14ac:dyDescent="0.25">
      <c r="A327" t="s">
        <v>303</v>
      </c>
      <c r="B327">
        <v>2</v>
      </c>
      <c r="C327" t="s">
        <v>361</v>
      </c>
      <c r="D327" s="14" t="s">
        <v>201</v>
      </c>
      <c r="E327" s="68">
        <v>6.4999999999999997E-3</v>
      </c>
      <c r="F327" s="66">
        <v>3000</v>
      </c>
      <c r="G327" s="66">
        <v>90000</v>
      </c>
    </row>
    <row r="328" spans="1:7" x14ac:dyDescent="0.25">
      <c r="A328" t="s">
        <v>303</v>
      </c>
      <c r="B328">
        <v>1</v>
      </c>
      <c r="C328" t="s">
        <v>362</v>
      </c>
      <c r="D328" s="14" t="s">
        <v>201</v>
      </c>
      <c r="E328" s="67">
        <v>7.0000000000000001E-3</v>
      </c>
      <c r="F328" s="66">
        <v>3000</v>
      </c>
      <c r="G328" s="66">
        <v>90000</v>
      </c>
    </row>
    <row r="329" spans="1:7" x14ac:dyDescent="0.25">
      <c r="A329" t="s">
        <v>303</v>
      </c>
      <c r="B329">
        <v>2</v>
      </c>
      <c r="C329" t="s">
        <v>362</v>
      </c>
      <c r="D329" s="14" t="s">
        <v>201</v>
      </c>
      <c r="E329" s="67">
        <v>6.0000000000000001E-3</v>
      </c>
      <c r="F329" s="66">
        <v>3000</v>
      </c>
      <c r="G329" s="66">
        <v>90000</v>
      </c>
    </row>
    <row r="330" spans="1:7" x14ac:dyDescent="0.25">
      <c r="A330" t="s">
        <v>303</v>
      </c>
      <c r="B330">
        <v>1</v>
      </c>
      <c r="C330" t="s">
        <v>363</v>
      </c>
      <c r="D330" s="14" t="s">
        <v>201</v>
      </c>
      <c r="E330" s="65">
        <v>8.0000000000000002E-3</v>
      </c>
      <c r="F330" s="66">
        <v>3000</v>
      </c>
      <c r="G330" s="66">
        <v>90000</v>
      </c>
    </row>
    <row r="331" spans="1:7" x14ac:dyDescent="0.25">
      <c r="A331" t="s">
        <v>303</v>
      </c>
      <c r="B331">
        <v>2</v>
      </c>
      <c r="C331" t="s">
        <v>363</v>
      </c>
      <c r="D331" s="14" t="s">
        <v>201</v>
      </c>
      <c r="E331" s="65">
        <v>7.0000000000000001E-3</v>
      </c>
      <c r="F331" s="66">
        <v>3000</v>
      </c>
      <c r="G331" s="66">
        <v>90000</v>
      </c>
    </row>
    <row r="332" spans="1:7" x14ac:dyDescent="0.25">
      <c r="A332" t="s">
        <v>303</v>
      </c>
      <c r="B332">
        <v>1</v>
      </c>
      <c r="C332" t="s">
        <v>361</v>
      </c>
      <c r="D332" s="14" t="s">
        <v>26</v>
      </c>
      <c r="E332" s="68">
        <v>1.5100000000000001E-2</v>
      </c>
      <c r="F332" s="66">
        <v>7550</v>
      </c>
      <c r="G332" s="66">
        <v>153000</v>
      </c>
    </row>
    <row r="333" spans="1:7" x14ac:dyDescent="0.25">
      <c r="A333" t="s">
        <v>303</v>
      </c>
      <c r="B333">
        <v>2</v>
      </c>
      <c r="C333" t="s">
        <v>361</v>
      </c>
      <c r="D333" s="14" t="s">
        <v>26</v>
      </c>
      <c r="E333" s="68">
        <v>1.0200000000000001E-2</v>
      </c>
      <c r="F333" s="66">
        <v>7550</v>
      </c>
      <c r="G333" s="66">
        <v>153000</v>
      </c>
    </row>
    <row r="334" spans="1:7" x14ac:dyDescent="0.25">
      <c r="A334" t="s">
        <v>303</v>
      </c>
      <c r="B334">
        <v>1</v>
      </c>
      <c r="C334" t="s">
        <v>362</v>
      </c>
      <c r="D334" s="14" t="s">
        <v>26</v>
      </c>
      <c r="E334" s="67">
        <v>9.9000000000000008E-3</v>
      </c>
      <c r="F334" s="66">
        <v>4950</v>
      </c>
      <c r="G334" s="66">
        <v>102000</v>
      </c>
    </row>
    <row r="335" spans="1:7" x14ac:dyDescent="0.25">
      <c r="A335" t="s">
        <v>303</v>
      </c>
      <c r="B335">
        <v>2</v>
      </c>
      <c r="C335" t="s">
        <v>362</v>
      </c>
      <c r="D335" s="14" t="s">
        <v>26</v>
      </c>
      <c r="E335" s="67">
        <v>6.7999999999999996E-3</v>
      </c>
      <c r="F335" s="66">
        <v>4950</v>
      </c>
      <c r="G335" s="66">
        <v>102000</v>
      </c>
    </row>
    <row r="336" spans="1:7" x14ac:dyDescent="0.25">
      <c r="A336" t="s">
        <v>303</v>
      </c>
      <c r="B336">
        <v>1</v>
      </c>
      <c r="C336" t="s">
        <v>363</v>
      </c>
      <c r="D336" s="14" t="s">
        <v>26</v>
      </c>
      <c r="E336" s="65">
        <v>1.12E-2</v>
      </c>
      <c r="F336" s="66">
        <v>5600</v>
      </c>
      <c r="G336" s="66">
        <v>111000</v>
      </c>
    </row>
    <row r="337" spans="1:7" x14ac:dyDescent="0.25">
      <c r="A337" t="s">
        <v>303</v>
      </c>
      <c r="B337">
        <v>2</v>
      </c>
      <c r="C337" t="s">
        <v>363</v>
      </c>
      <c r="D337" s="14" t="s">
        <v>26</v>
      </c>
      <c r="E337" s="65">
        <v>7.4000000000000003E-3</v>
      </c>
      <c r="F337" s="66">
        <v>5600</v>
      </c>
      <c r="G337" s="66">
        <v>111000</v>
      </c>
    </row>
    <row r="338" spans="1:7" x14ac:dyDescent="0.25">
      <c r="A338" t="s">
        <v>303</v>
      </c>
      <c r="B338">
        <v>1</v>
      </c>
      <c r="C338" t="s">
        <v>361</v>
      </c>
      <c r="D338" s="69" t="s">
        <v>202</v>
      </c>
      <c r="E338" s="68">
        <v>1.14E-2</v>
      </c>
      <c r="F338" s="66">
        <v>5700</v>
      </c>
      <c r="G338" s="66">
        <v>95000</v>
      </c>
    </row>
    <row r="339" spans="1:7" x14ac:dyDescent="0.25">
      <c r="A339" t="s">
        <v>303</v>
      </c>
      <c r="B339">
        <v>2</v>
      </c>
      <c r="C339" t="s">
        <v>361</v>
      </c>
      <c r="D339" s="69" t="s">
        <v>202</v>
      </c>
      <c r="E339" s="68">
        <v>9.4999999999999998E-3</v>
      </c>
      <c r="F339" s="66">
        <v>5700</v>
      </c>
      <c r="G339" s="66">
        <v>95000</v>
      </c>
    </row>
    <row r="340" spans="1:7" x14ac:dyDescent="0.25">
      <c r="A340" t="s">
        <v>303</v>
      </c>
      <c r="B340">
        <v>1</v>
      </c>
      <c r="C340" t="s">
        <v>362</v>
      </c>
      <c r="D340" s="69" t="s">
        <v>202</v>
      </c>
      <c r="E340" s="67">
        <v>5.4999999999999997E-3</v>
      </c>
      <c r="F340" s="66">
        <v>2750</v>
      </c>
      <c r="G340" s="66">
        <v>60000</v>
      </c>
    </row>
    <row r="341" spans="1:7" x14ac:dyDescent="0.25">
      <c r="A341" t="s">
        <v>303</v>
      </c>
      <c r="B341">
        <v>2</v>
      </c>
      <c r="C341" t="s">
        <v>362</v>
      </c>
      <c r="D341" s="69" t="s">
        <v>202</v>
      </c>
      <c r="E341" s="67">
        <v>4.5999999999999999E-3</v>
      </c>
      <c r="F341" s="66">
        <v>2750</v>
      </c>
      <c r="G341" s="66">
        <v>60000</v>
      </c>
    </row>
    <row r="342" spans="1:7" x14ac:dyDescent="0.25">
      <c r="A342" t="s">
        <v>303</v>
      </c>
      <c r="B342">
        <v>1</v>
      </c>
      <c r="C342" t="s">
        <v>363</v>
      </c>
      <c r="D342" s="69" t="s">
        <v>202</v>
      </c>
      <c r="E342" s="65">
        <v>6.1000000000000004E-3</v>
      </c>
      <c r="F342" s="66">
        <v>3050</v>
      </c>
      <c r="G342" s="66">
        <v>65000</v>
      </c>
    </row>
    <row r="343" spans="1:7" x14ac:dyDescent="0.25">
      <c r="A343" t="s">
        <v>303</v>
      </c>
      <c r="B343">
        <v>2</v>
      </c>
      <c r="C343" t="s">
        <v>363</v>
      </c>
      <c r="D343" s="69" t="s">
        <v>202</v>
      </c>
      <c r="E343" s="65">
        <v>5.1000000000000004E-3</v>
      </c>
      <c r="F343" s="66">
        <v>3050</v>
      </c>
      <c r="G343" s="66">
        <v>65000</v>
      </c>
    </row>
    <row r="344" spans="1:7" x14ac:dyDescent="0.25">
      <c r="A344" t="s">
        <v>303</v>
      </c>
      <c r="B344">
        <v>1</v>
      </c>
      <c r="C344" t="s">
        <v>361</v>
      </c>
      <c r="D344" s="14" t="s">
        <v>203</v>
      </c>
      <c r="E344" s="68">
        <v>9.4999999999999998E-3</v>
      </c>
      <c r="F344" s="66">
        <v>20500</v>
      </c>
      <c r="G344" s="66">
        <v>80000</v>
      </c>
    </row>
    <row r="345" spans="1:7" x14ac:dyDescent="0.25">
      <c r="A345" t="s">
        <v>303</v>
      </c>
      <c r="B345">
        <v>2</v>
      </c>
      <c r="C345" t="s">
        <v>361</v>
      </c>
      <c r="D345" s="14" t="s">
        <v>203</v>
      </c>
      <c r="E345" s="68">
        <v>8.5000000000000006E-3</v>
      </c>
      <c r="F345" s="66">
        <v>20500</v>
      </c>
      <c r="G345" s="66">
        <v>80000</v>
      </c>
    </row>
    <row r="346" spans="1:7" x14ac:dyDescent="0.25">
      <c r="A346" t="s">
        <v>303</v>
      </c>
      <c r="B346">
        <v>1</v>
      </c>
      <c r="C346" t="s">
        <v>362</v>
      </c>
      <c r="D346" s="14" t="s">
        <v>203</v>
      </c>
      <c r="E346" s="67">
        <v>7.4999999999999997E-3</v>
      </c>
      <c r="F346" s="66">
        <v>16500</v>
      </c>
      <c r="G346" s="66">
        <v>65000</v>
      </c>
    </row>
    <row r="347" spans="1:7" x14ac:dyDescent="0.25">
      <c r="A347" t="s">
        <v>303</v>
      </c>
      <c r="B347">
        <v>2</v>
      </c>
      <c r="C347" t="s">
        <v>362</v>
      </c>
      <c r="D347" s="14" t="s">
        <v>203</v>
      </c>
      <c r="E347" s="67">
        <v>6.7999999999999996E-3</v>
      </c>
      <c r="F347" s="66">
        <v>16500</v>
      </c>
      <c r="G347" s="66">
        <v>65000</v>
      </c>
    </row>
    <row r="348" spans="1:7" x14ac:dyDescent="0.25">
      <c r="A348" t="s">
        <v>303</v>
      </c>
      <c r="B348">
        <v>1</v>
      </c>
      <c r="C348" t="s">
        <v>363</v>
      </c>
      <c r="D348" s="14" t="s">
        <v>203</v>
      </c>
      <c r="E348" s="65">
        <v>9.4999999999999998E-3</v>
      </c>
      <c r="F348" s="66">
        <v>20000</v>
      </c>
      <c r="G348" s="66">
        <v>68000</v>
      </c>
    </row>
    <row r="349" spans="1:7" x14ac:dyDescent="0.25">
      <c r="A349" t="s">
        <v>303</v>
      </c>
      <c r="B349">
        <v>2</v>
      </c>
      <c r="C349" t="s">
        <v>363</v>
      </c>
      <c r="D349" s="14" t="s">
        <v>203</v>
      </c>
      <c r="E349" s="65">
        <v>7.4999999999999997E-3</v>
      </c>
      <c r="F349" s="66">
        <v>20000</v>
      </c>
      <c r="G349" s="66">
        <v>68000</v>
      </c>
    </row>
    <row r="350" spans="1:7" x14ac:dyDescent="0.25">
      <c r="A350" t="s">
        <v>303</v>
      </c>
      <c r="B350">
        <v>1</v>
      </c>
      <c r="C350" t="s">
        <v>361</v>
      </c>
      <c r="D350" s="14" t="s">
        <v>204</v>
      </c>
      <c r="E350" s="68">
        <v>1.0500000000000001E-2</v>
      </c>
      <c r="F350" s="66">
        <v>4300</v>
      </c>
      <c r="G350" s="66">
        <v>230000</v>
      </c>
    </row>
    <row r="351" spans="1:7" x14ac:dyDescent="0.25">
      <c r="A351" t="s">
        <v>303</v>
      </c>
      <c r="B351">
        <v>2</v>
      </c>
      <c r="C351" t="s">
        <v>361</v>
      </c>
      <c r="D351" s="14" t="s">
        <v>204</v>
      </c>
      <c r="E351" s="68">
        <v>9.4999999999999998E-3</v>
      </c>
      <c r="F351" s="66">
        <v>4300</v>
      </c>
      <c r="G351" s="66">
        <v>230000</v>
      </c>
    </row>
    <row r="352" spans="1:7" x14ac:dyDescent="0.25">
      <c r="A352" t="s">
        <v>303</v>
      </c>
      <c r="B352">
        <v>1</v>
      </c>
      <c r="C352" t="s">
        <v>362</v>
      </c>
      <c r="D352" s="14" t="s">
        <v>204</v>
      </c>
      <c r="E352" s="67">
        <v>6.4999999999999997E-3</v>
      </c>
      <c r="F352" s="66">
        <v>2600</v>
      </c>
      <c r="G352" s="66">
        <v>133500</v>
      </c>
    </row>
    <row r="353" spans="1:7" x14ac:dyDescent="0.25">
      <c r="A353" t="s">
        <v>303</v>
      </c>
      <c r="B353">
        <v>2</v>
      </c>
      <c r="C353" t="s">
        <v>362</v>
      </c>
      <c r="D353" s="14" t="s">
        <v>204</v>
      </c>
      <c r="E353" s="67">
        <v>5.4999999999999997E-3</v>
      </c>
      <c r="F353" s="66">
        <v>2600</v>
      </c>
      <c r="G353" s="66">
        <v>133500</v>
      </c>
    </row>
    <row r="354" spans="1:7" x14ac:dyDescent="0.25">
      <c r="A354" t="s">
        <v>303</v>
      </c>
      <c r="B354">
        <v>1</v>
      </c>
      <c r="C354" t="s">
        <v>363</v>
      </c>
      <c r="D354" s="14" t="s">
        <v>204</v>
      </c>
      <c r="E354" s="67">
        <v>8.0000000000000002E-3</v>
      </c>
      <c r="F354" s="66">
        <v>3200</v>
      </c>
      <c r="G354" s="66">
        <v>170000</v>
      </c>
    </row>
    <row r="355" spans="1:7" x14ac:dyDescent="0.25">
      <c r="A355" t="s">
        <v>303</v>
      </c>
      <c r="B355">
        <v>2</v>
      </c>
      <c r="C355" t="s">
        <v>363</v>
      </c>
      <c r="D355" s="14" t="s">
        <v>204</v>
      </c>
      <c r="E355" s="67">
        <v>7.0000000000000001E-3</v>
      </c>
      <c r="F355" s="66">
        <v>3200</v>
      </c>
      <c r="G355" s="66">
        <v>170000</v>
      </c>
    </row>
    <row r="356" spans="1:7" x14ac:dyDescent="0.25">
      <c r="A356" t="s">
        <v>303</v>
      </c>
      <c r="B356">
        <v>1</v>
      </c>
      <c r="C356" t="s">
        <v>361</v>
      </c>
      <c r="D356" s="14" t="s">
        <v>34</v>
      </c>
      <c r="E356" s="72">
        <v>1.4489999999999999E-2</v>
      </c>
      <c r="F356" s="66">
        <v>2200</v>
      </c>
      <c r="G356" s="66">
        <v>140000</v>
      </c>
    </row>
    <row r="357" spans="1:7" x14ac:dyDescent="0.25">
      <c r="A357" t="s">
        <v>303</v>
      </c>
      <c r="B357">
        <v>2</v>
      </c>
      <c r="C357" t="s">
        <v>361</v>
      </c>
      <c r="D357" s="14" t="s">
        <v>34</v>
      </c>
      <c r="E357" s="72">
        <v>1.311E-2</v>
      </c>
      <c r="F357" s="66">
        <v>2200</v>
      </c>
      <c r="G357" s="66">
        <v>140000</v>
      </c>
    </row>
    <row r="358" spans="1:7" x14ac:dyDescent="0.25">
      <c r="A358" t="s">
        <v>303</v>
      </c>
      <c r="B358">
        <v>1</v>
      </c>
      <c r="C358" t="s">
        <v>362</v>
      </c>
      <c r="D358" s="14" t="s">
        <v>34</v>
      </c>
      <c r="E358" s="71">
        <v>6.1999999999999998E-3</v>
      </c>
      <c r="F358" s="66">
        <v>930</v>
      </c>
      <c r="G358" s="66">
        <v>55000</v>
      </c>
    </row>
    <row r="359" spans="1:7" x14ac:dyDescent="0.25">
      <c r="A359" t="s">
        <v>303</v>
      </c>
      <c r="B359">
        <v>2</v>
      </c>
      <c r="C359" t="s">
        <v>362</v>
      </c>
      <c r="D359" s="14" t="s">
        <v>34</v>
      </c>
      <c r="E359" s="71">
        <v>5.5799999999999999E-3</v>
      </c>
      <c r="F359" s="66">
        <v>930</v>
      </c>
      <c r="G359" s="66">
        <v>55000</v>
      </c>
    </row>
    <row r="360" spans="1:7" x14ac:dyDescent="0.25">
      <c r="A360" t="s">
        <v>303</v>
      </c>
      <c r="B360">
        <v>1</v>
      </c>
      <c r="C360" t="s">
        <v>363</v>
      </c>
      <c r="D360" s="14" t="s">
        <v>34</v>
      </c>
      <c r="E360" s="70">
        <v>6.5100000000000002E-3</v>
      </c>
      <c r="F360" s="66">
        <v>975</v>
      </c>
      <c r="G360" s="66">
        <v>60000</v>
      </c>
    </row>
    <row r="361" spans="1:7" x14ac:dyDescent="0.25">
      <c r="A361" t="s">
        <v>303</v>
      </c>
      <c r="B361">
        <v>2</v>
      </c>
      <c r="C361" t="s">
        <v>363</v>
      </c>
      <c r="D361" s="14" t="s">
        <v>34</v>
      </c>
      <c r="E361" s="70">
        <v>5.8900000000000003E-3</v>
      </c>
      <c r="F361" s="66">
        <v>975</v>
      </c>
      <c r="G361" s="66">
        <v>60000</v>
      </c>
    </row>
    <row r="362" spans="1:7" x14ac:dyDescent="0.25">
      <c r="A362" t="s">
        <v>303</v>
      </c>
      <c r="B362">
        <v>1</v>
      </c>
      <c r="C362" t="s">
        <v>361</v>
      </c>
      <c r="D362" s="69" t="s">
        <v>205</v>
      </c>
      <c r="E362" s="68">
        <v>8.0999999999999996E-3</v>
      </c>
      <c r="F362" s="66">
        <v>15000</v>
      </c>
      <c r="G362" s="66">
        <v>150000</v>
      </c>
    </row>
    <row r="363" spans="1:7" x14ac:dyDescent="0.25">
      <c r="A363" t="s">
        <v>303</v>
      </c>
      <c r="B363">
        <v>2</v>
      </c>
      <c r="C363" t="s">
        <v>361</v>
      </c>
      <c r="D363" s="69" t="s">
        <v>205</v>
      </c>
      <c r="E363" s="68">
        <v>8.6250000000000007E-3</v>
      </c>
      <c r="F363" s="66">
        <v>15000</v>
      </c>
      <c r="G363" s="66">
        <v>150000</v>
      </c>
    </row>
    <row r="364" spans="1:7" x14ac:dyDescent="0.25">
      <c r="A364" t="s">
        <v>303</v>
      </c>
      <c r="B364">
        <v>1</v>
      </c>
      <c r="C364" t="s">
        <v>362</v>
      </c>
      <c r="D364" s="69" t="s">
        <v>205</v>
      </c>
      <c r="E364" s="67">
        <v>4.7999999999999996E-3</v>
      </c>
      <c r="F364" s="66">
        <v>10000</v>
      </c>
      <c r="G364" s="66">
        <v>75000</v>
      </c>
    </row>
    <row r="365" spans="1:7" x14ac:dyDescent="0.25">
      <c r="A365" t="s">
        <v>303</v>
      </c>
      <c r="B365">
        <v>2</v>
      </c>
      <c r="C365" t="s">
        <v>362</v>
      </c>
      <c r="D365" s="69" t="s">
        <v>205</v>
      </c>
      <c r="E365" s="67">
        <v>2.7000000000000001E-3</v>
      </c>
      <c r="F365" s="66">
        <v>10000</v>
      </c>
      <c r="G365" s="66">
        <v>75000</v>
      </c>
    </row>
    <row r="366" spans="1:7" x14ac:dyDescent="0.25">
      <c r="A366" t="s">
        <v>303</v>
      </c>
      <c r="B366">
        <v>1</v>
      </c>
      <c r="C366" t="s">
        <v>363</v>
      </c>
      <c r="D366" s="69" t="s">
        <v>205</v>
      </c>
      <c r="E366" s="65">
        <v>5.4000000000000003E-3</v>
      </c>
      <c r="F366" s="66">
        <v>10000</v>
      </c>
      <c r="G366" s="66">
        <v>97500</v>
      </c>
    </row>
    <row r="367" spans="1:7" x14ac:dyDescent="0.25">
      <c r="A367" t="s">
        <v>303</v>
      </c>
      <c r="B367">
        <v>2</v>
      </c>
      <c r="C367" t="s">
        <v>363</v>
      </c>
      <c r="D367" s="69" t="s">
        <v>205</v>
      </c>
      <c r="E367" s="65">
        <v>2.8999999999999998E-3</v>
      </c>
      <c r="F367" s="66">
        <v>10000</v>
      </c>
      <c r="G367" s="66">
        <v>97500</v>
      </c>
    </row>
    <row r="368" spans="1:7" x14ac:dyDescent="0.25">
      <c r="A368" t="s">
        <v>303</v>
      </c>
      <c r="B368">
        <v>1</v>
      </c>
      <c r="C368" t="s">
        <v>361</v>
      </c>
      <c r="D368" s="14" t="s">
        <v>40</v>
      </c>
      <c r="E368" s="76">
        <v>8.8999999999999999E-3</v>
      </c>
      <c r="F368" s="74">
        <v>5625</v>
      </c>
      <c r="G368" s="74">
        <v>89900</v>
      </c>
    </row>
    <row r="369" spans="1:7" x14ac:dyDescent="0.25">
      <c r="A369" t="s">
        <v>303</v>
      </c>
      <c r="B369">
        <v>2</v>
      </c>
      <c r="C369" t="s">
        <v>361</v>
      </c>
      <c r="D369" s="14" t="s">
        <v>40</v>
      </c>
      <c r="E369" s="76">
        <v>7.4000000000000003E-3</v>
      </c>
      <c r="F369" s="74">
        <v>5625</v>
      </c>
      <c r="G369" s="74">
        <v>89900</v>
      </c>
    </row>
    <row r="370" spans="1:7" x14ac:dyDescent="0.25">
      <c r="A370" t="s">
        <v>303</v>
      </c>
      <c r="B370">
        <v>1</v>
      </c>
      <c r="C370" t="s">
        <v>362</v>
      </c>
      <c r="D370" s="14" t="s">
        <v>40</v>
      </c>
      <c r="E370" s="75">
        <v>8.5000000000000006E-3</v>
      </c>
      <c r="F370" s="74">
        <v>5000</v>
      </c>
      <c r="G370" s="74">
        <v>89900</v>
      </c>
    </row>
    <row r="371" spans="1:7" x14ac:dyDescent="0.25">
      <c r="A371" t="s">
        <v>303</v>
      </c>
      <c r="B371">
        <v>2</v>
      </c>
      <c r="C371" t="s">
        <v>362</v>
      </c>
      <c r="D371" s="14" t="s">
        <v>40</v>
      </c>
      <c r="E371" s="75">
        <v>7.0000000000000001E-3</v>
      </c>
      <c r="F371" s="74">
        <v>5000</v>
      </c>
      <c r="G371" s="74">
        <v>89900</v>
      </c>
    </row>
    <row r="372" spans="1:7" x14ac:dyDescent="0.25">
      <c r="A372" t="s">
        <v>303</v>
      </c>
      <c r="B372">
        <v>1</v>
      </c>
      <c r="C372" t="s">
        <v>363</v>
      </c>
      <c r="D372" s="14" t="s">
        <v>40</v>
      </c>
      <c r="E372" s="73">
        <v>8.9999999999999993E-3</v>
      </c>
      <c r="F372" s="74">
        <v>5625</v>
      </c>
      <c r="G372" s="74">
        <v>89900</v>
      </c>
    </row>
    <row r="373" spans="1:7" x14ac:dyDescent="0.25">
      <c r="A373" t="s">
        <v>303</v>
      </c>
      <c r="B373">
        <v>2</v>
      </c>
      <c r="C373" t="s">
        <v>363</v>
      </c>
      <c r="D373" s="14" t="s">
        <v>40</v>
      </c>
      <c r="E373" s="73">
        <v>7.4999999999999997E-3</v>
      </c>
      <c r="F373" s="74">
        <v>5625</v>
      </c>
      <c r="G373" s="74">
        <v>89900</v>
      </c>
    </row>
    <row r="374" spans="1:7" x14ac:dyDescent="0.25">
      <c r="A374" t="s">
        <v>303</v>
      </c>
      <c r="B374">
        <v>1</v>
      </c>
      <c r="C374" t="s">
        <v>361</v>
      </c>
      <c r="D374" s="69" t="s">
        <v>206</v>
      </c>
      <c r="E374" s="68">
        <v>9.7999999999999997E-3</v>
      </c>
      <c r="F374" s="66">
        <v>0</v>
      </c>
      <c r="G374" s="66">
        <v>115000</v>
      </c>
    </row>
    <row r="375" spans="1:7" x14ac:dyDescent="0.25">
      <c r="A375" t="s">
        <v>303</v>
      </c>
      <c r="B375">
        <v>2</v>
      </c>
      <c r="C375" t="s">
        <v>361</v>
      </c>
      <c r="D375" s="69" t="s">
        <v>206</v>
      </c>
      <c r="E375" s="68">
        <v>8.9999999999999993E-3</v>
      </c>
      <c r="F375" s="66">
        <v>0</v>
      </c>
      <c r="G375" s="66">
        <v>115000</v>
      </c>
    </row>
    <row r="376" spans="1:7" x14ac:dyDescent="0.25">
      <c r="A376" t="s">
        <v>303</v>
      </c>
      <c r="B376">
        <v>1</v>
      </c>
      <c r="C376" t="s">
        <v>362</v>
      </c>
      <c r="D376" s="69" t="s">
        <v>206</v>
      </c>
      <c r="E376" s="67">
        <v>6.0000000000000001E-3</v>
      </c>
      <c r="F376" s="66">
        <v>0</v>
      </c>
      <c r="G376" s="66">
        <v>50000</v>
      </c>
    </row>
    <row r="377" spans="1:7" x14ac:dyDescent="0.25">
      <c r="A377" t="s">
        <v>303</v>
      </c>
      <c r="B377">
        <v>2</v>
      </c>
      <c r="C377" t="s">
        <v>362</v>
      </c>
      <c r="D377" s="69" t="s">
        <v>206</v>
      </c>
      <c r="E377" s="67">
        <v>4.7999999999999996E-3</v>
      </c>
      <c r="F377" s="66">
        <v>0</v>
      </c>
      <c r="G377" s="66">
        <v>50000</v>
      </c>
    </row>
    <row r="378" spans="1:7" x14ac:dyDescent="0.25">
      <c r="A378" t="s">
        <v>303</v>
      </c>
      <c r="B378">
        <v>1</v>
      </c>
      <c r="C378" t="s">
        <v>363</v>
      </c>
      <c r="D378" s="69" t="s">
        <v>206</v>
      </c>
      <c r="E378" s="65">
        <v>6.0000000000000001E-3</v>
      </c>
      <c r="F378" s="66">
        <v>0</v>
      </c>
      <c r="G378" s="66">
        <v>55000</v>
      </c>
    </row>
    <row r="379" spans="1:7" x14ac:dyDescent="0.25">
      <c r="A379" t="s">
        <v>303</v>
      </c>
      <c r="B379">
        <v>2</v>
      </c>
      <c r="C379" t="s">
        <v>363</v>
      </c>
      <c r="D379" s="69" t="s">
        <v>206</v>
      </c>
      <c r="E379" s="65">
        <v>5.0000000000000001E-3</v>
      </c>
      <c r="F379" s="66">
        <v>0</v>
      </c>
      <c r="G379" s="66">
        <v>55000</v>
      </c>
    </row>
    <row r="380" spans="1:7" x14ac:dyDescent="0.25">
      <c r="A380" t="s">
        <v>303</v>
      </c>
      <c r="B380">
        <v>1</v>
      </c>
      <c r="C380" t="s">
        <v>361</v>
      </c>
      <c r="D380" s="14" t="s">
        <v>207</v>
      </c>
      <c r="E380" s="68">
        <v>9.9749999999999995E-3</v>
      </c>
      <c r="F380" s="66">
        <v>4000</v>
      </c>
      <c r="G380" s="66">
        <v>157500</v>
      </c>
    </row>
    <row r="381" spans="1:7" x14ac:dyDescent="0.25">
      <c r="A381" t="s">
        <v>303</v>
      </c>
      <c r="B381">
        <v>2</v>
      </c>
      <c r="C381" t="s">
        <v>361</v>
      </c>
      <c r="D381" s="14" t="s">
        <v>207</v>
      </c>
      <c r="E381" s="68">
        <v>1.0500000000000001E-2</v>
      </c>
      <c r="F381" s="66">
        <v>4000</v>
      </c>
      <c r="G381" s="66">
        <v>157500</v>
      </c>
    </row>
    <row r="382" spans="1:7" x14ac:dyDescent="0.25">
      <c r="A382" t="s">
        <v>303</v>
      </c>
      <c r="B382">
        <v>1</v>
      </c>
      <c r="C382" t="s">
        <v>362</v>
      </c>
      <c r="D382" s="14" t="s">
        <v>207</v>
      </c>
      <c r="E382" s="67">
        <v>5.2500000000000003E-3</v>
      </c>
      <c r="F382" s="66">
        <v>4000</v>
      </c>
      <c r="G382" s="66">
        <v>99225</v>
      </c>
    </row>
    <row r="383" spans="1:7" x14ac:dyDescent="0.25">
      <c r="A383" t="s">
        <v>303</v>
      </c>
      <c r="B383">
        <v>2</v>
      </c>
      <c r="C383" t="s">
        <v>362</v>
      </c>
      <c r="D383" s="14" t="s">
        <v>207</v>
      </c>
      <c r="E383" s="67">
        <v>6.6150000000000002E-3</v>
      </c>
      <c r="F383" s="66">
        <v>4000</v>
      </c>
      <c r="G383" s="66">
        <v>99225</v>
      </c>
    </row>
    <row r="384" spans="1:7" x14ac:dyDescent="0.25">
      <c r="A384" t="s">
        <v>303</v>
      </c>
      <c r="B384">
        <v>1</v>
      </c>
      <c r="C384" t="s">
        <v>363</v>
      </c>
      <c r="D384" s="14" t="s">
        <v>207</v>
      </c>
      <c r="E384" s="77">
        <v>5.7749999999999998E-3</v>
      </c>
      <c r="F384" s="66">
        <v>4000</v>
      </c>
      <c r="G384" s="66">
        <v>102375</v>
      </c>
    </row>
    <row r="385" spans="1:7" x14ac:dyDescent="0.25">
      <c r="A385" t="s">
        <v>303</v>
      </c>
      <c r="B385">
        <v>2</v>
      </c>
      <c r="C385" t="s">
        <v>363</v>
      </c>
      <c r="D385" s="14" t="s">
        <v>207</v>
      </c>
      <c r="E385" s="77">
        <v>6.8250000000000003E-3</v>
      </c>
      <c r="F385" s="66">
        <v>4000</v>
      </c>
      <c r="G385" s="66">
        <v>102375</v>
      </c>
    </row>
    <row r="386" spans="1:7" x14ac:dyDescent="0.25">
      <c r="A386" t="s">
        <v>303</v>
      </c>
      <c r="B386">
        <v>1</v>
      </c>
      <c r="C386" t="s">
        <v>361</v>
      </c>
      <c r="D386" s="14" t="s">
        <v>208</v>
      </c>
      <c r="E386" s="72">
        <v>6.2500000000000003E-3</v>
      </c>
      <c r="F386" s="66">
        <v>1000</v>
      </c>
      <c r="G386" s="66">
        <v>67500</v>
      </c>
    </row>
    <row r="387" spans="1:7" x14ac:dyDescent="0.25">
      <c r="A387" t="s">
        <v>303</v>
      </c>
      <c r="B387">
        <v>2</v>
      </c>
      <c r="C387" t="s">
        <v>361</v>
      </c>
      <c r="D387" s="14" t="s">
        <v>208</v>
      </c>
      <c r="E387" s="72">
        <v>5.2500000000000003E-3</v>
      </c>
      <c r="F387" s="66">
        <v>1000</v>
      </c>
      <c r="G387" s="66">
        <v>67500</v>
      </c>
    </row>
    <row r="388" spans="1:7" x14ac:dyDescent="0.25">
      <c r="A388" t="s">
        <v>303</v>
      </c>
      <c r="B388">
        <v>1</v>
      </c>
      <c r="C388" t="s">
        <v>362</v>
      </c>
      <c r="D388" s="14" t="s">
        <v>208</v>
      </c>
      <c r="E388" s="67">
        <v>5.4999999999999997E-3</v>
      </c>
      <c r="F388" s="66">
        <v>1000</v>
      </c>
      <c r="G388" s="66">
        <v>67500</v>
      </c>
    </row>
    <row r="389" spans="1:7" x14ac:dyDescent="0.25">
      <c r="A389" t="s">
        <v>303</v>
      </c>
      <c r="B389">
        <v>2</v>
      </c>
      <c r="C389" t="s">
        <v>362</v>
      </c>
      <c r="D389" s="14" t="s">
        <v>208</v>
      </c>
      <c r="E389" s="67">
        <v>4.4999999999999997E-3</v>
      </c>
      <c r="F389" s="66">
        <v>1000</v>
      </c>
      <c r="G389" s="66">
        <v>67500</v>
      </c>
    </row>
    <row r="390" spans="1:7" x14ac:dyDescent="0.25">
      <c r="A390" t="s">
        <v>303</v>
      </c>
      <c r="B390">
        <v>1</v>
      </c>
      <c r="C390" t="s">
        <v>363</v>
      </c>
      <c r="D390" s="14" t="s">
        <v>208</v>
      </c>
      <c r="E390" s="78">
        <v>6.2500000000000003E-3</v>
      </c>
      <c r="F390" s="66">
        <v>1350</v>
      </c>
      <c r="G390" s="66">
        <v>99000</v>
      </c>
    </row>
    <row r="391" spans="1:7" x14ac:dyDescent="0.25">
      <c r="A391" t="s">
        <v>303</v>
      </c>
      <c r="B391">
        <v>2</v>
      </c>
      <c r="C391" t="s">
        <v>363</v>
      </c>
      <c r="D391" s="14" t="s">
        <v>208</v>
      </c>
      <c r="E391" s="78">
        <v>5.2500000000000003E-3</v>
      </c>
      <c r="F391" s="66">
        <v>1350</v>
      </c>
      <c r="G391" s="66">
        <v>99000</v>
      </c>
    </row>
    <row r="392" spans="1:7" x14ac:dyDescent="0.25">
      <c r="A392" t="s">
        <v>303</v>
      </c>
      <c r="B392">
        <v>1</v>
      </c>
      <c r="C392" t="s">
        <v>361</v>
      </c>
      <c r="D392" s="14" t="s">
        <v>46</v>
      </c>
      <c r="E392" s="68">
        <v>1.4500000000000001E-2</v>
      </c>
      <c r="F392" s="66">
        <v>1450</v>
      </c>
      <c r="G392" s="66">
        <v>198000</v>
      </c>
    </row>
    <row r="393" spans="1:7" x14ac:dyDescent="0.25">
      <c r="A393" t="s">
        <v>303</v>
      </c>
      <c r="B393">
        <v>2</v>
      </c>
      <c r="C393" t="s">
        <v>361</v>
      </c>
      <c r="D393" s="14" t="s">
        <v>46</v>
      </c>
      <c r="E393" s="68">
        <v>1.32E-2</v>
      </c>
      <c r="F393" s="66">
        <v>1450</v>
      </c>
      <c r="G393" s="66">
        <v>198000</v>
      </c>
    </row>
    <row r="394" spans="1:7" x14ac:dyDescent="0.25">
      <c r="A394" t="s">
        <v>303</v>
      </c>
      <c r="B394">
        <v>1</v>
      </c>
      <c r="C394" t="s">
        <v>362</v>
      </c>
      <c r="D394" s="14" t="s">
        <v>46</v>
      </c>
      <c r="E394" s="67">
        <v>5.7000000000000002E-3</v>
      </c>
      <c r="F394" s="66">
        <v>580</v>
      </c>
      <c r="G394" s="66">
        <v>73500</v>
      </c>
    </row>
    <row r="395" spans="1:7" x14ac:dyDescent="0.25">
      <c r="A395" t="s">
        <v>303</v>
      </c>
      <c r="B395">
        <v>2</v>
      </c>
      <c r="C395" t="s">
        <v>362</v>
      </c>
      <c r="D395" s="14" t="s">
        <v>46</v>
      </c>
      <c r="E395" s="67">
        <v>4.7999999999999996E-3</v>
      </c>
      <c r="F395" s="66">
        <v>580</v>
      </c>
      <c r="G395" s="66">
        <v>73500</v>
      </c>
    </row>
    <row r="396" spans="1:7" x14ac:dyDescent="0.25">
      <c r="A396" t="s">
        <v>303</v>
      </c>
      <c r="B396">
        <v>1</v>
      </c>
      <c r="C396" t="s">
        <v>363</v>
      </c>
      <c r="D396" s="14" t="s">
        <v>46</v>
      </c>
      <c r="E396" s="65">
        <v>5.7999999999999996E-3</v>
      </c>
      <c r="F396" s="66">
        <v>580</v>
      </c>
      <c r="G396" s="66">
        <v>73500</v>
      </c>
    </row>
    <row r="397" spans="1:7" x14ac:dyDescent="0.25">
      <c r="A397" t="s">
        <v>303</v>
      </c>
      <c r="B397">
        <v>2</v>
      </c>
      <c r="C397" t="s">
        <v>363</v>
      </c>
      <c r="D397" s="14" t="s">
        <v>46</v>
      </c>
      <c r="E397" s="65">
        <v>4.8999999999999998E-3</v>
      </c>
      <c r="F397" s="66">
        <v>580</v>
      </c>
      <c r="G397" s="66">
        <v>73500</v>
      </c>
    </row>
    <row r="398" spans="1:7" x14ac:dyDescent="0.25">
      <c r="A398" t="s">
        <v>303</v>
      </c>
      <c r="B398">
        <v>1</v>
      </c>
      <c r="C398" t="s">
        <v>361</v>
      </c>
      <c r="D398" s="14" t="s">
        <v>209</v>
      </c>
      <c r="E398" s="68">
        <v>8.9999999999999993E-3</v>
      </c>
      <c r="F398" s="66">
        <v>9500</v>
      </c>
      <c r="G398" s="66">
        <v>95000</v>
      </c>
    </row>
    <row r="399" spans="1:7" x14ac:dyDescent="0.25">
      <c r="A399" t="s">
        <v>303</v>
      </c>
      <c r="B399">
        <v>2</v>
      </c>
      <c r="C399" t="s">
        <v>361</v>
      </c>
      <c r="D399" s="14" t="s">
        <v>209</v>
      </c>
      <c r="E399" s="68">
        <v>8.5000000000000006E-3</v>
      </c>
      <c r="F399" s="66">
        <v>9500</v>
      </c>
      <c r="G399" s="66">
        <v>95000</v>
      </c>
    </row>
    <row r="400" spans="1:7" x14ac:dyDescent="0.25">
      <c r="A400" t="s">
        <v>303</v>
      </c>
      <c r="B400">
        <v>1</v>
      </c>
      <c r="C400" t="s">
        <v>362</v>
      </c>
      <c r="D400" s="14" t="s">
        <v>209</v>
      </c>
      <c r="E400" s="67">
        <v>7.6E-3</v>
      </c>
      <c r="F400" s="66">
        <v>9000</v>
      </c>
      <c r="G400" s="66">
        <v>90000</v>
      </c>
    </row>
    <row r="401" spans="1:7" x14ac:dyDescent="0.25">
      <c r="A401" t="s">
        <v>303</v>
      </c>
      <c r="B401">
        <v>2</v>
      </c>
      <c r="C401" t="s">
        <v>362</v>
      </c>
      <c r="D401" s="14" t="s">
        <v>209</v>
      </c>
      <c r="E401" s="67">
        <v>6.4999999999999997E-3</v>
      </c>
      <c r="F401" s="66">
        <v>9000</v>
      </c>
      <c r="G401" s="66">
        <v>90000</v>
      </c>
    </row>
    <row r="402" spans="1:7" x14ac:dyDescent="0.25">
      <c r="A402" t="s">
        <v>303</v>
      </c>
      <c r="B402">
        <v>1</v>
      </c>
      <c r="C402" t="s">
        <v>363</v>
      </c>
      <c r="D402" s="14" t="s">
        <v>209</v>
      </c>
      <c r="E402" s="65">
        <v>8.2000000000000007E-3</v>
      </c>
      <c r="F402" s="66">
        <v>9500</v>
      </c>
      <c r="G402" s="66">
        <v>95000</v>
      </c>
    </row>
    <row r="403" spans="1:7" x14ac:dyDescent="0.25">
      <c r="A403" t="s">
        <v>303</v>
      </c>
      <c r="B403">
        <v>2</v>
      </c>
      <c r="C403" t="s">
        <v>363</v>
      </c>
      <c r="D403" s="14" t="s">
        <v>209</v>
      </c>
      <c r="E403" s="65">
        <v>6.7000000000000002E-3</v>
      </c>
      <c r="F403" s="66">
        <v>9500</v>
      </c>
      <c r="G403" s="66">
        <v>95000</v>
      </c>
    </row>
    <row r="404" spans="1:7" x14ac:dyDescent="0.25">
      <c r="A404" t="s">
        <v>303</v>
      </c>
      <c r="B404">
        <v>1</v>
      </c>
      <c r="C404" t="s">
        <v>361</v>
      </c>
      <c r="D404" s="14" t="s">
        <v>147</v>
      </c>
      <c r="E404" s="65">
        <v>6.0000000000000001E-3</v>
      </c>
      <c r="F404" s="79">
        <v>4750</v>
      </c>
      <c r="G404" s="79">
        <v>81000</v>
      </c>
    </row>
    <row r="405" spans="1:7" x14ac:dyDescent="0.25">
      <c r="A405" t="s">
        <v>303</v>
      </c>
      <c r="B405">
        <v>2</v>
      </c>
      <c r="C405" t="s">
        <v>361</v>
      </c>
      <c r="D405" s="14" t="s">
        <v>147</v>
      </c>
      <c r="E405" s="65">
        <v>5.4000000000000003E-3</v>
      </c>
      <c r="F405" s="79">
        <v>4750</v>
      </c>
      <c r="G405" s="79">
        <v>81000</v>
      </c>
    </row>
    <row r="406" spans="1:7" x14ac:dyDescent="0.25">
      <c r="A406" t="s">
        <v>303</v>
      </c>
      <c r="B406">
        <v>1</v>
      </c>
      <c r="C406" t="s">
        <v>362</v>
      </c>
      <c r="D406" s="14" t="s">
        <v>147</v>
      </c>
      <c r="E406" s="65">
        <v>6.7999999999999996E-3</v>
      </c>
      <c r="F406" s="79">
        <v>5000</v>
      </c>
      <c r="G406" s="79">
        <v>93000</v>
      </c>
    </row>
    <row r="407" spans="1:7" x14ac:dyDescent="0.25">
      <c r="A407" t="s">
        <v>303</v>
      </c>
      <c r="B407">
        <v>2</v>
      </c>
      <c r="C407" t="s">
        <v>362</v>
      </c>
      <c r="D407" s="14" t="s">
        <v>147</v>
      </c>
      <c r="E407" s="65">
        <v>6.1999999999999998E-3</v>
      </c>
      <c r="F407" s="79">
        <v>5000</v>
      </c>
      <c r="G407" s="79">
        <v>93000</v>
      </c>
    </row>
    <row r="408" spans="1:7" x14ac:dyDescent="0.25">
      <c r="A408" t="s">
        <v>303</v>
      </c>
      <c r="B408">
        <v>1</v>
      </c>
      <c r="C408" t="s">
        <v>363</v>
      </c>
      <c r="D408" s="14" t="s">
        <v>147</v>
      </c>
      <c r="E408" s="65">
        <v>6.7999999999999996E-3</v>
      </c>
      <c r="F408" s="79">
        <v>5000</v>
      </c>
      <c r="G408" s="79">
        <v>93000</v>
      </c>
    </row>
    <row r="409" spans="1:7" x14ac:dyDescent="0.25">
      <c r="A409" t="s">
        <v>303</v>
      </c>
      <c r="B409">
        <v>2</v>
      </c>
      <c r="C409" t="s">
        <v>363</v>
      </c>
      <c r="D409" s="14" t="s">
        <v>147</v>
      </c>
      <c r="E409" s="65">
        <v>6.1999999999999998E-3</v>
      </c>
      <c r="F409" s="79">
        <v>5000</v>
      </c>
      <c r="G409" s="79">
        <v>93000</v>
      </c>
    </row>
    <row r="410" spans="1:7" x14ac:dyDescent="0.25">
      <c r="A410" t="s">
        <v>303</v>
      </c>
      <c r="B410">
        <v>1</v>
      </c>
      <c r="C410" t="s">
        <v>361</v>
      </c>
      <c r="D410" s="14" t="s">
        <v>210</v>
      </c>
      <c r="E410" s="68">
        <v>8.0000000000000002E-3</v>
      </c>
      <c r="F410" s="66">
        <v>10000</v>
      </c>
      <c r="G410" s="66">
        <v>80000</v>
      </c>
    </row>
    <row r="411" spans="1:7" x14ac:dyDescent="0.25">
      <c r="A411" t="s">
        <v>303</v>
      </c>
      <c r="B411">
        <v>2</v>
      </c>
      <c r="C411" t="s">
        <v>361</v>
      </c>
      <c r="D411" s="14" t="s">
        <v>210</v>
      </c>
      <c r="E411" s="68">
        <v>7.0000000000000001E-3</v>
      </c>
      <c r="F411" s="66">
        <v>10000</v>
      </c>
      <c r="G411" s="66">
        <v>80000</v>
      </c>
    </row>
    <row r="412" spans="1:7" x14ac:dyDescent="0.25">
      <c r="A412" t="s">
        <v>303</v>
      </c>
      <c r="B412">
        <v>1</v>
      </c>
      <c r="C412" t="s">
        <v>362</v>
      </c>
      <c r="D412" s="14" t="s">
        <v>210</v>
      </c>
      <c r="E412" s="67">
        <v>7.0000000000000001E-3</v>
      </c>
      <c r="F412" s="66">
        <v>9000</v>
      </c>
      <c r="G412" s="66">
        <v>70000</v>
      </c>
    </row>
    <row r="413" spans="1:7" x14ac:dyDescent="0.25">
      <c r="A413" t="s">
        <v>303</v>
      </c>
      <c r="B413">
        <v>2</v>
      </c>
      <c r="C413" t="s">
        <v>362</v>
      </c>
      <c r="D413" s="14" t="s">
        <v>210</v>
      </c>
      <c r="E413" s="67">
        <v>6.0000000000000001E-3</v>
      </c>
      <c r="F413" s="66">
        <v>9000</v>
      </c>
      <c r="G413" s="66">
        <v>70000</v>
      </c>
    </row>
    <row r="414" spans="1:7" x14ac:dyDescent="0.25">
      <c r="A414" t="s">
        <v>303</v>
      </c>
      <c r="B414">
        <v>1</v>
      </c>
      <c r="C414" t="s">
        <v>363</v>
      </c>
      <c r="D414" s="14" t="s">
        <v>210</v>
      </c>
      <c r="E414" s="70">
        <v>7.4999999999999997E-3</v>
      </c>
      <c r="F414" s="66">
        <v>9000</v>
      </c>
      <c r="G414" s="66">
        <v>80000</v>
      </c>
    </row>
    <row r="415" spans="1:7" x14ac:dyDescent="0.25">
      <c r="A415" t="s">
        <v>303</v>
      </c>
      <c r="B415">
        <v>2</v>
      </c>
      <c r="C415" t="s">
        <v>363</v>
      </c>
      <c r="D415" s="14" t="s">
        <v>210</v>
      </c>
      <c r="E415" s="70">
        <v>6.7499999999999999E-3</v>
      </c>
      <c r="F415" s="66">
        <v>9000</v>
      </c>
      <c r="G415" s="66">
        <v>80000</v>
      </c>
    </row>
    <row r="416" spans="1:7" x14ac:dyDescent="0.25">
      <c r="A416" t="s">
        <v>303</v>
      </c>
      <c r="B416">
        <v>1</v>
      </c>
      <c r="C416" t="s">
        <v>361</v>
      </c>
      <c r="D416" s="14" t="s">
        <v>55</v>
      </c>
      <c r="E416" s="68">
        <v>1.37E-2</v>
      </c>
      <c r="F416" s="66">
        <v>8000</v>
      </c>
      <c r="G416" s="66">
        <v>160500</v>
      </c>
    </row>
    <row r="417" spans="1:7" x14ac:dyDescent="0.25">
      <c r="A417" t="s">
        <v>303</v>
      </c>
      <c r="B417">
        <v>2</v>
      </c>
      <c r="C417" t="s">
        <v>361</v>
      </c>
      <c r="D417" s="14" t="s">
        <v>55</v>
      </c>
      <c r="E417" s="68">
        <v>1.17E-2</v>
      </c>
      <c r="F417" s="66">
        <v>8000</v>
      </c>
      <c r="G417" s="66">
        <v>160500</v>
      </c>
    </row>
    <row r="418" spans="1:7" x14ac:dyDescent="0.25">
      <c r="A418" t="s">
        <v>303</v>
      </c>
      <c r="B418">
        <v>1</v>
      </c>
      <c r="C418" t="s">
        <v>362</v>
      </c>
      <c r="D418" s="14" t="s">
        <v>55</v>
      </c>
      <c r="E418" s="67">
        <v>8.0000000000000002E-3</v>
      </c>
      <c r="F418" s="66">
        <v>4700</v>
      </c>
      <c r="G418" s="66">
        <v>87000</v>
      </c>
    </row>
    <row r="419" spans="1:7" x14ac:dyDescent="0.25">
      <c r="A419" t="s">
        <v>303</v>
      </c>
      <c r="B419">
        <v>2</v>
      </c>
      <c r="C419" t="s">
        <v>362</v>
      </c>
      <c r="D419" s="14" t="s">
        <v>55</v>
      </c>
      <c r="E419" s="67">
        <v>6.7999999999999996E-3</v>
      </c>
      <c r="F419" s="66">
        <v>4700</v>
      </c>
      <c r="G419" s="66">
        <v>87000</v>
      </c>
    </row>
    <row r="420" spans="1:7" x14ac:dyDescent="0.25">
      <c r="A420" t="s">
        <v>303</v>
      </c>
      <c r="B420">
        <v>1</v>
      </c>
      <c r="C420" t="s">
        <v>363</v>
      </c>
      <c r="D420" s="14" t="s">
        <v>55</v>
      </c>
      <c r="E420" s="65">
        <v>9.4000000000000004E-3</v>
      </c>
      <c r="F420" s="66">
        <v>5500</v>
      </c>
      <c r="G420" s="66">
        <v>103500</v>
      </c>
    </row>
    <row r="421" spans="1:7" x14ac:dyDescent="0.25">
      <c r="A421" t="s">
        <v>303</v>
      </c>
      <c r="B421">
        <v>2</v>
      </c>
      <c r="C421" t="s">
        <v>363</v>
      </c>
      <c r="D421" s="14" t="s">
        <v>55</v>
      </c>
      <c r="E421" s="65">
        <v>7.9000000000000008E-3</v>
      </c>
      <c r="F421" s="66">
        <v>5500</v>
      </c>
      <c r="G421" s="66">
        <v>103500</v>
      </c>
    </row>
    <row r="422" spans="1:7" x14ac:dyDescent="0.25">
      <c r="A422" t="s">
        <v>303</v>
      </c>
      <c r="B422">
        <v>1</v>
      </c>
      <c r="C422" t="s">
        <v>361</v>
      </c>
      <c r="D422" s="14" t="s">
        <v>211</v>
      </c>
      <c r="E422" s="68">
        <v>8.0000000000000002E-3</v>
      </c>
      <c r="F422" s="66">
        <v>14000</v>
      </c>
      <c r="G422" s="66">
        <v>93750</v>
      </c>
    </row>
    <row r="423" spans="1:7" x14ac:dyDescent="0.25">
      <c r="A423" t="s">
        <v>303</v>
      </c>
      <c r="B423">
        <v>2</v>
      </c>
      <c r="C423" t="s">
        <v>361</v>
      </c>
      <c r="D423" s="14" t="s">
        <v>211</v>
      </c>
      <c r="E423" s="72">
        <v>6.2500000000000003E-3</v>
      </c>
      <c r="F423" s="66">
        <v>14000</v>
      </c>
      <c r="G423" s="66">
        <v>93750</v>
      </c>
    </row>
    <row r="424" spans="1:7" x14ac:dyDescent="0.25">
      <c r="A424" t="s">
        <v>303</v>
      </c>
      <c r="B424">
        <v>1</v>
      </c>
      <c r="C424" t="s">
        <v>362</v>
      </c>
      <c r="D424" s="14" t="s">
        <v>211</v>
      </c>
      <c r="E424" s="67">
        <v>6.4000000000000003E-3</v>
      </c>
      <c r="F424" s="66">
        <v>12000</v>
      </c>
      <c r="G424" s="66">
        <v>75000</v>
      </c>
    </row>
    <row r="425" spans="1:7" x14ac:dyDescent="0.25">
      <c r="A425" t="s">
        <v>303</v>
      </c>
      <c r="B425">
        <v>2</v>
      </c>
      <c r="C425" t="s">
        <v>362</v>
      </c>
      <c r="D425" s="14" t="s">
        <v>211</v>
      </c>
      <c r="E425" s="67">
        <v>5.0000000000000001E-3</v>
      </c>
      <c r="F425" s="66">
        <v>12000</v>
      </c>
      <c r="G425" s="66">
        <v>75000</v>
      </c>
    </row>
    <row r="426" spans="1:7" x14ac:dyDescent="0.25">
      <c r="A426" t="s">
        <v>303</v>
      </c>
      <c r="B426">
        <v>1</v>
      </c>
      <c r="C426" t="s">
        <v>363</v>
      </c>
      <c r="D426" s="14" t="s">
        <v>211</v>
      </c>
      <c r="E426" s="70">
        <v>8.0000000000000002E-3</v>
      </c>
      <c r="F426" s="66">
        <v>14000</v>
      </c>
      <c r="G426" s="66">
        <v>93750</v>
      </c>
    </row>
    <row r="427" spans="1:7" x14ac:dyDescent="0.25">
      <c r="A427" t="s">
        <v>303</v>
      </c>
      <c r="B427">
        <v>2</v>
      </c>
      <c r="C427" t="s">
        <v>363</v>
      </c>
      <c r="D427" s="14" t="s">
        <v>211</v>
      </c>
      <c r="E427" s="70">
        <v>6.2500000000000003E-3</v>
      </c>
      <c r="F427" s="66">
        <v>14000</v>
      </c>
      <c r="G427" s="66">
        <v>93750</v>
      </c>
    </row>
    <row r="428" spans="1:7" x14ac:dyDescent="0.25">
      <c r="A428" t="s">
        <v>306</v>
      </c>
      <c r="B428">
        <v>1</v>
      </c>
      <c r="C428" t="s">
        <v>361</v>
      </c>
      <c r="D428" t="s">
        <v>23</v>
      </c>
      <c r="E428" s="68">
        <v>1.3100000000000001E-2</v>
      </c>
      <c r="F428" s="66">
        <v>4250</v>
      </c>
      <c r="G428" s="66">
        <v>103000</v>
      </c>
    </row>
    <row r="429" spans="1:7" x14ac:dyDescent="0.25">
      <c r="A429" t="s">
        <v>306</v>
      </c>
      <c r="B429">
        <v>2</v>
      </c>
      <c r="C429" t="s">
        <v>361</v>
      </c>
      <c r="D429" t="s">
        <v>23</v>
      </c>
      <c r="E429" s="68">
        <v>1.04E-2</v>
      </c>
      <c r="F429" s="66">
        <v>4250</v>
      </c>
      <c r="G429" s="66">
        <v>103000</v>
      </c>
    </row>
    <row r="430" spans="1:7" x14ac:dyDescent="0.25">
      <c r="A430" t="s">
        <v>306</v>
      </c>
      <c r="B430">
        <v>1</v>
      </c>
      <c r="C430" t="s">
        <v>362</v>
      </c>
      <c r="D430" t="s">
        <v>23</v>
      </c>
      <c r="E430" s="67">
        <v>7.9000000000000008E-3</v>
      </c>
      <c r="F430" s="66">
        <v>3250</v>
      </c>
      <c r="G430" s="66">
        <v>63000</v>
      </c>
    </row>
    <row r="431" spans="1:7" x14ac:dyDescent="0.25">
      <c r="A431" t="s">
        <v>306</v>
      </c>
      <c r="B431">
        <v>2</v>
      </c>
      <c r="C431" t="s">
        <v>362</v>
      </c>
      <c r="D431" t="s">
        <v>23</v>
      </c>
      <c r="E431" s="67">
        <v>6.3E-3</v>
      </c>
      <c r="F431" s="66">
        <v>3250</v>
      </c>
      <c r="G431" s="66">
        <v>63000</v>
      </c>
    </row>
    <row r="432" spans="1:7" x14ac:dyDescent="0.25">
      <c r="A432" t="s">
        <v>306</v>
      </c>
      <c r="B432">
        <v>1</v>
      </c>
      <c r="C432" t="s">
        <v>363</v>
      </c>
      <c r="D432" t="s">
        <v>23</v>
      </c>
      <c r="E432" s="65">
        <v>8.6999999999999994E-3</v>
      </c>
      <c r="F432" s="66">
        <v>3250</v>
      </c>
      <c r="G432" s="66">
        <v>69000</v>
      </c>
    </row>
    <row r="433" spans="1:7" x14ac:dyDescent="0.25">
      <c r="A433" t="s">
        <v>306</v>
      </c>
      <c r="B433">
        <v>2</v>
      </c>
      <c r="C433" t="s">
        <v>363</v>
      </c>
      <c r="D433" t="s">
        <v>23</v>
      </c>
      <c r="E433" s="65">
        <v>6.8999999999999999E-3</v>
      </c>
      <c r="F433" s="66">
        <v>3250</v>
      </c>
      <c r="G433" s="66">
        <v>69000</v>
      </c>
    </row>
    <row r="434" spans="1:7" x14ac:dyDescent="0.25">
      <c r="A434" t="s">
        <v>306</v>
      </c>
      <c r="B434">
        <v>1</v>
      </c>
      <c r="C434" t="s">
        <v>361</v>
      </c>
      <c r="D434" s="14" t="s">
        <v>201</v>
      </c>
      <c r="E434" s="68">
        <f>0.09%+0.7%</f>
        <v>7.899999999999999E-3</v>
      </c>
      <c r="F434" s="66">
        <f t="shared" ref="F434:F439" si="0">700+3000</f>
        <v>3700</v>
      </c>
      <c r="G434" s="66">
        <f t="shared" ref="G434:G439" si="1">10000+90000</f>
        <v>100000</v>
      </c>
    </row>
    <row r="435" spans="1:7" x14ac:dyDescent="0.25">
      <c r="A435" t="s">
        <v>306</v>
      </c>
      <c r="B435">
        <v>2</v>
      </c>
      <c r="C435" t="s">
        <v>361</v>
      </c>
      <c r="D435" s="14" t="s">
        <v>201</v>
      </c>
      <c r="E435" s="68">
        <f>0.08%+0.65%</f>
        <v>7.3000000000000009E-3</v>
      </c>
      <c r="F435" s="66">
        <f t="shared" si="0"/>
        <v>3700</v>
      </c>
      <c r="G435" s="66">
        <f t="shared" si="1"/>
        <v>100000</v>
      </c>
    </row>
    <row r="436" spans="1:7" x14ac:dyDescent="0.25">
      <c r="A436" t="s">
        <v>306</v>
      </c>
      <c r="B436">
        <v>1</v>
      </c>
      <c r="C436" t="s">
        <v>362</v>
      </c>
      <c r="D436" s="14" t="s">
        <v>201</v>
      </c>
      <c r="E436" s="67">
        <f>0.09%+0.7%</f>
        <v>7.899999999999999E-3</v>
      </c>
      <c r="F436" s="66">
        <f t="shared" si="0"/>
        <v>3700</v>
      </c>
      <c r="G436" s="66">
        <f t="shared" si="1"/>
        <v>100000</v>
      </c>
    </row>
    <row r="437" spans="1:7" x14ac:dyDescent="0.25">
      <c r="A437" t="s">
        <v>306</v>
      </c>
      <c r="B437">
        <v>2</v>
      </c>
      <c r="C437" t="s">
        <v>362</v>
      </c>
      <c r="D437" s="14" t="s">
        <v>201</v>
      </c>
      <c r="E437" s="67">
        <f>0.08%+0.6%</f>
        <v>6.8000000000000005E-3</v>
      </c>
      <c r="F437" s="66">
        <f t="shared" si="0"/>
        <v>3700</v>
      </c>
      <c r="G437" s="66">
        <f t="shared" si="1"/>
        <v>100000</v>
      </c>
    </row>
    <row r="438" spans="1:7" x14ac:dyDescent="0.25">
      <c r="A438" t="s">
        <v>306</v>
      </c>
      <c r="B438">
        <v>1</v>
      </c>
      <c r="C438" t="s">
        <v>363</v>
      </c>
      <c r="D438" s="14" t="s">
        <v>201</v>
      </c>
      <c r="E438" s="65">
        <v>8.8999999999999999E-3</v>
      </c>
      <c r="F438" s="66">
        <f t="shared" si="0"/>
        <v>3700</v>
      </c>
      <c r="G438" s="66">
        <f t="shared" si="1"/>
        <v>100000</v>
      </c>
    </row>
    <row r="439" spans="1:7" x14ac:dyDescent="0.25">
      <c r="A439" t="s">
        <v>306</v>
      </c>
      <c r="B439">
        <v>2</v>
      </c>
      <c r="C439" t="s">
        <v>363</v>
      </c>
      <c r="D439" s="14" t="s">
        <v>201</v>
      </c>
      <c r="E439" s="65">
        <v>7.7999999999999996E-3</v>
      </c>
      <c r="F439" s="66">
        <f t="shared" si="0"/>
        <v>3700</v>
      </c>
      <c r="G439" s="66">
        <f t="shared" si="1"/>
        <v>100000</v>
      </c>
    </row>
    <row r="440" spans="1:7" x14ac:dyDescent="0.25">
      <c r="A440" t="s">
        <v>306</v>
      </c>
      <c r="B440">
        <v>1</v>
      </c>
      <c r="C440" t="s">
        <v>361</v>
      </c>
      <c r="D440" s="14" t="s">
        <v>26</v>
      </c>
      <c r="E440" s="72">
        <v>1.738E-2</v>
      </c>
      <c r="F440" s="66">
        <v>10230</v>
      </c>
      <c r="G440" s="66">
        <v>171150</v>
      </c>
    </row>
    <row r="441" spans="1:7" x14ac:dyDescent="0.25">
      <c r="A441" t="s">
        <v>306</v>
      </c>
      <c r="B441">
        <v>2</v>
      </c>
      <c r="C441" t="s">
        <v>361</v>
      </c>
      <c r="D441" s="14" t="s">
        <v>26</v>
      </c>
      <c r="E441" s="72">
        <v>1.141E-2</v>
      </c>
      <c r="F441" s="66">
        <v>10230</v>
      </c>
      <c r="G441" s="66">
        <v>171150</v>
      </c>
    </row>
    <row r="442" spans="1:7" x14ac:dyDescent="0.25">
      <c r="A442" t="s">
        <v>306</v>
      </c>
      <c r="B442">
        <v>1</v>
      </c>
      <c r="C442" t="s">
        <v>362</v>
      </c>
      <c r="D442" s="14" t="s">
        <v>26</v>
      </c>
      <c r="E442" s="71">
        <v>1.1390000000000001E-2</v>
      </c>
      <c r="F442" s="66">
        <v>6270</v>
      </c>
      <c r="G442" s="66">
        <v>111900</v>
      </c>
    </row>
    <row r="443" spans="1:7" x14ac:dyDescent="0.25">
      <c r="A443" t="s">
        <v>306</v>
      </c>
      <c r="B443">
        <v>2</v>
      </c>
      <c r="C443" t="s">
        <v>362</v>
      </c>
      <c r="D443" s="14" t="s">
        <v>26</v>
      </c>
      <c r="E443" s="71">
        <v>7.4599999999999996E-3</v>
      </c>
      <c r="F443" s="66">
        <v>6270</v>
      </c>
      <c r="G443" s="66">
        <v>111900</v>
      </c>
    </row>
    <row r="444" spans="1:7" x14ac:dyDescent="0.25">
      <c r="A444" t="s">
        <v>306</v>
      </c>
      <c r="B444">
        <v>1</v>
      </c>
      <c r="C444" t="s">
        <v>363</v>
      </c>
      <c r="D444" s="14" t="s">
        <v>26</v>
      </c>
      <c r="E444" s="70">
        <v>1.282E-2</v>
      </c>
      <c r="F444" s="66">
        <v>6985</v>
      </c>
      <c r="G444" s="66">
        <v>121350</v>
      </c>
    </row>
    <row r="445" spans="1:7" x14ac:dyDescent="0.25">
      <c r="A445" t="s">
        <v>306</v>
      </c>
      <c r="B445">
        <v>2</v>
      </c>
      <c r="C445" t="s">
        <v>363</v>
      </c>
      <c r="D445" s="14" t="s">
        <v>26</v>
      </c>
      <c r="E445" s="70">
        <v>8.09E-3</v>
      </c>
      <c r="F445" s="66">
        <v>6985</v>
      </c>
      <c r="G445" s="66">
        <v>121350</v>
      </c>
    </row>
    <row r="446" spans="1:7" x14ac:dyDescent="0.25">
      <c r="A446" t="s">
        <v>306</v>
      </c>
      <c r="B446">
        <v>1</v>
      </c>
      <c r="C446" t="s">
        <v>361</v>
      </c>
      <c r="D446" s="14" t="s">
        <v>226</v>
      </c>
      <c r="E446" s="68">
        <v>1.2999999999999999E-2</v>
      </c>
      <c r="F446" s="66">
        <v>10000</v>
      </c>
      <c r="G446" s="66">
        <v>165000</v>
      </c>
    </row>
    <row r="447" spans="1:7" x14ac:dyDescent="0.25">
      <c r="A447" t="s">
        <v>306</v>
      </c>
      <c r="B447">
        <v>2</v>
      </c>
      <c r="C447" t="s">
        <v>361</v>
      </c>
      <c r="D447" s="14" t="s">
        <v>226</v>
      </c>
      <c r="E447" s="68">
        <v>1.15E-2</v>
      </c>
      <c r="F447" s="66">
        <v>10000</v>
      </c>
      <c r="G447" s="66">
        <v>165000</v>
      </c>
    </row>
    <row r="448" spans="1:7" x14ac:dyDescent="0.25">
      <c r="A448" t="s">
        <v>306</v>
      </c>
      <c r="B448">
        <v>1</v>
      </c>
      <c r="C448" t="s">
        <v>362</v>
      </c>
      <c r="D448" s="14" t="s">
        <v>226</v>
      </c>
      <c r="E448" s="67">
        <v>1.4E-2</v>
      </c>
      <c r="F448" s="66">
        <v>10000</v>
      </c>
      <c r="G448" s="66">
        <v>165000</v>
      </c>
    </row>
    <row r="449" spans="1:7" x14ac:dyDescent="0.25">
      <c r="A449" t="s">
        <v>306</v>
      </c>
      <c r="B449">
        <v>2</v>
      </c>
      <c r="C449" t="s">
        <v>362</v>
      </c>
      <c r="D449" s="14" t="s">
        <v>226</v>
      </c>
      <c r="E449" s="67">
        <v>1.2500000000000001E-2</v>
      </c>
      <c r="F449" s="66">
        <v>10000</v>
      </c>
      <c r="G449" s="66">
        <v>165000</v>
      </c>
    </row>
    <row r="450" spans="1:7" x14ac:dyDescent="0.25">
      <c r="A450" t="s">
        <v>306</v>
      </c>
      <c r="B450">
        <v>1</v>
      </c>
      <c r="C450" t="s">
        <v>363</v>
      </c>
      <c r="D450" s="14" t="s">
        <v>226</v>
      </c>
      <c r="E450" s="65">
        <v>1.4500000000000001E-2</v>
      </c>
      <c r="F450" s="66">
        <v>10000</v>
      </c>
      <c r="G450" s="66">
        <v>180000</v>
      </c>
    </row>
    <row r="451" spans="1:7" x14ac:dyDescent="0.25">
      <c r="A451" t="s">
        <v>306</v>
      </c>
      <c r="B451">
        <v>2</v>
      </c>
      <c r="C451" t="s">
        <v>363</v>
      </c>
      <c r="D451" s="14" t="s">
        <v>226</v>
      </c>
      <c r="E451" s="65">
        <v>1.2999999999999999E-2</v>
      </c>
      <c r="F451" s="66">
        <v>10000</v>
      </c>
      <c r="G451" s="66">
        <v>180000</v>
      </c>
    </row>
    <row r="452" spans="1:7" x14ac:dyDescent="0.25">
      <c r="A452" t="s">
        <v>306</v>
      </c>
      <c r="B452">
        <v>1</v>
      </c>
      <c r="C452" t="s">
        <v>361</v>
      </c>
      <c r="D452" t="s">
        <v>230</v>
      </c>
      <c r="E452" s="68">
        <v>1.6500000000000001E-2</v>
      </c>
      <c r="F452" s="66">
        <v>15500</v>
      </c>
      <c r="G452" s="66">
        <v>100000</v>
      </c>
    </row>
    <row r="453" spans="1:7" x14ac:dyDescent="0.25">
      <c r="A453" t="s">
        <v>306</v>
      </c>
      <c r="B453">
        <v>2</v>
      </c>
      <c r="C453" t="s">
        <v>361</v>
      </c>
      <c r="D453" t="s">
        <v>230</v>
      </c>
      <c r="E453" s="68">
        <v>7.3699999999999998E-3</v>
      </c>
      <c r="F453" s="66">
        <v>15500</v>
      </c>
      <c r="G453" s="66">
        <v>100000</v>
      </c>
    </row>
    <row r="454" spans="1:7" x14ac:dyDescent="0.25">
      <c r="A454" t="s">
        <v>306</v>
      </c>
      <c r="B454">
        <v>1</v>
      </c>
      <c r="C454" t="s">
        <v>362</v>
      </c>
      <c r="D454" t="s">
        <v>230</v>
      </c>
      <c r="E454" s="67">
        <v>1.0800000000000001E-2</v>
      </c>
      <c r="F454" s="66">
        <v>10500</v>
      </c>
      <c r="G454" s="66">
        <v>72000</v>
      </c>
    </row>
    <row r="455" spans="1:7" x14ac:dyDescent="0.25">
      <c r="A455" t="s">
        <v>306</v>
      </c>
      <c r="B455">
        <v>2</v>
      </c>
      <c r="C455" t="s">
        <v>362</v>
      </c>
      <c r="D455" t="s">
        <v>230</v>
      </c>
      <c r="E455" s="67">
        <v>4.8399999999999997E-3</v>
      </c>
      <c r="F455" s="66">
        <v>10500</v>
      </c>
      <c r="G455" s="66">
        <v>72000</v>
      </c>
    </row>
    <row r="456" spans="1:7" x14ac:dyDescent="0.25">
      <c r="A456" t="s">
        <v>306</v>
      </c>
      <c r="B456">
        <v>1</v>
      </c>
      <c r="C456" t="s">
        <v>363</v>
      </c>
      <c r="D456" t="s">
        <v>230</v>
      </c>
      <c r="E456" s="65">
        <v>1.11E-2</v>
      </c>
      <c r="F456" s="66">
        <v>11000</v>
      </c>
      <c r="G456" s="66">
        <v>75000</v>
      </c>
    </row>
    <row r="457" spans="1:7" x14ac:dyDescent="0.25">
      <c r="A457" t="s">
        <v>306</v>
      </c>
      <c r="B457">
        <v>2</v>
      </c>
      <c r="C457" t="s">
        <v>363</v>
      </c>
      <c r="D457" t="s">
        <v>230</v>
      </c>
      <c r="E457" s="65">
        <v>4.9500000000000004E-3</v>
      </c>
      <c r="F457" s="66">
        <v>11000</v>
      </c>
      <c r="G457" s="66">
        <v>75000</v>
      </c>
    </row>
    <row r="458" spans="1:7" x14ac:dyDescent="0.25">
      <c r="A458" t="s">
        <v>306</v>
      </c>
      <c r="B458">
        <v>1</v>
      </c>
      <c r="C458" t="s">
        <v>361</v>
      </c>
      <c r="D458" t="s">
        <v>231</v>
      </c>
      <c r="E458" s="68">
        <v>1.0999999999999999E-2</v>
      </c>
      <c r="F458" s="66">
        <v>8900</v>
      </c>
      <c r="G458" s="66">
        <v>127000</v>
      </c>
    </row>
    <row r="459" spans="1:7" x14ac:dyDescent="0.25">
      <c r="A459" t="s">
        <v>306</v>
      </c>
      <c r="B459">
        <v>2</v>
      </c>
      <c r="C459" t="s">
        <v>361</v>
      </c>
      <c r="D459" t="s">
        <v>231</v>
      </c>
      <c r="E459" s="68">
        <v>0.01</v>
      </c>
      <c r="F459" s="66">
        <v>8900</v>
      </c>
      <c r="G459" s="66">
        <v>127000</v>
      </c>
    </row>
    <row r="460" spans="1:7" x14ac:dyDescent="0.25">
      <c r="A460" t="s">
        <v>306</v>
      </c>
      <c r="B460">
        <v>1</v>
      </c>
      <c r="C460" t="s">
        <v>362</v>
      </c>
      <c r="D460" t="s">
        <v>231</v>
      </c>
      <c r="E460" s="67">
        <v>1.4200000000000001E-2</v>
      </c>
      <c r="F460" s="66">
        <v>8900</v>
      </c>
      <c r="G460" s="66">
        <v>147000</v>
      </c>
    </row>
    <row r="461" spans="1:7" x14ac:dyDescent="0.25">
      <c r="A461" t="s">
        <v>306</v>
      </c>
      <c r="B461">
        <v>2</v>
      </c>
      <c r="C461" t="s">
        <v>362</v>
      </c>
      <c r="D461" t="s">
        <v>231</v>
      </c>
      <c r="E461" s="67">
        <v>1.21E-2</v>
      </c>
      <c r="F461" s="66">
        <v>8900</v>
      </c>
      <c r="G461" s="66">
        <v>147000</v>
      </c>
    </row>
    <row r="462" spans="1:7" x14ac:dyDescent="0.25">
      <c r="A462" t="s">
        <v>306</v>
      </c>
      <c r="B462">
        <v>1</v>
      </c>
      <c r="C462" t="s">
        <v>363</v>
      </c>
      <c r="D462" t="s">
        <v>231</v>
      </c>
      <c r="E462" s="65">
        <v>1.35E-2</v>
      </c>
      <c r="F462" s="66">
        <v>8900</v>
      </c>
      <c r="G462" s="66">
        <v>147000</v>
      </c>
    </row>
    <row r="463" spans="1:7" x14ac:dyDescent="0.25">
      <c r="A463" t="s">
        <v>306</v>
      </c>
      <c r="B463">
        <v>2</v>
      </c>
      <c r="C463" t="s">
        <v>363</v>
      </c>
      <c r="D463" t="s">
        <v>231</v>
      </c>
      <c r="E463" s="65">
        <v>1.2E-2</v>
      </c>
      <c r="F463" s="66">
        <v>8900</v>
      </c>
      <c r="G463" s="66">
        <v>147000</v>
      </c>
    </row>
    <row r="464" spans="1:7" x14ac:dyDescent="0.25">
      <c r="A464" t="s">
        <v>306</v>
      </c>
      <c r="B464">
        <v>1</v>
      </c>
      <c r="C464" t="s">
        <v>361</v>
      </c>
      <c r="D464" s="14" t="s">
        <v>206</v>
      </c>
      <c r="E464" s="68">
        <v>1.2999999999999999E-2</v>
      </c>
      <c r="F464" s="66">
        <v>0</v>
      </c>
      <c r="G464" s="66">
        <v>122000</v>
      </c>
    </row>
    <row r="465" spans="1:7" x14ac:dyDescent="0.25">
      <c r="A465" t="s">
        <v>306</v>
      </c>
      <c r="B465">
        <v>2</v>
      </c>
      <c r="C465" t="s">
        <v>361</v>
      </c>
      <c r="D465" s="14" t="s">
        <v>206</v>
      </c>
      <c r="E465" s="68">
        <v>1.15E-2</v>
      </c>
      <c r="F465" s="66">
        <v>0</v>
      </c>
      <c r="G465" s="66">
        <v>122000</v>
      </c>
    </row>
    <row r="466" spans="1:7" x14ac:dyDescent="0.25">
      <c r="A466" t="s">
        <v>306</v>
      </c>
      <c r="B466">
        <v>1</v>
      </c>
      <c r="C466" t="s">
        <v>362</v>
      </c>
      <c r="D466" s="14" t="s">
        <v>206</v>
      </c>
      <c r="E466" s="67">
        <v>7.0000000000000001E-3</v>
      </c>
      <c r="F466" s="66">
        <v>0</v>
      </c>
      <c r="G466" s="66">
        <v>50000</v>
      </c>
    </row>
    <row r="467" spans="1:7" x14ac:dyDescent="0.25">
      <c r="A467" t="s">
        <v>306</v>
      </c>
      <c r="B467">
        <v>2</v>
      </c>
      <c r="C467" t="s">
        <v>362</v>
      </c>
      <c r="D467" s="14" t="s">
        <v>206</v>
      </c>
      <c r="E467" s="67">
        <v>5.7999999999999996E-3</v>
      </c>
      <c r="F467" s="66">
        <v>0</v>
      </c>
      <c r="G467" s="66">
        <v>50000</v>
      </c>
    </row>
    <row r="468" spans="1:7" x14ac:dyDescent="0.25">
      <c r="A468" t="s">
        <v>306</v>
      </c>
      <c r="B468">
        <v>1</v>
      </c>
      <c r="C468" t="s">
        <v>363</v>
      </c>
      <c r="D468" s="14" t="s">
        <v>206</v>
      </c>
      <c r="E468" s="65">
        <v>7.1999999999999998E-3</v>
      </c>
      <c r="F468" s="66">
        <v>0</v>
      </c>
      <c r="G468" s="66">
        <v>55000</v>
      </c>
    </row>
    <row r="469" spans="1:7" x14ac:dyDescent="0.25">
      <c r="A469" t="s">
        <v>306</v>
      </c>
      <c r="B469">
        <v>2</v>
      </c>
      <c r="C469" t="s">
        <v>363</v>
      </c>
      <c r="D469" s="14" t="s">
        <v>206</v>
      </c>
      <c r="E469" s="65">
        <v>6.1999999999999998E-3</v>
      </c>
      <c r="F469" s="66">
        <v>0</v>
      </c>
      <c r="G469" s="66">
        <v>55000</v>
      </c>
    </row>
    <row r="470" spans="1:7" x14ac:dyDescent="0.25">
      <c r="A470" t="s">
        <v>306</v>
      </c>
      <c r="B470">
        <v>1</v>
      </c>
      <c r="C470" t="s">
        <v>361</v>
      </c>
      <c r="D470" s="14" t="s">
        <v>41</v>
      </c>
      <c r="E470" s="68">
        <v>1.24E-2</v>
      </c>
      <c r="F470" s="66">
        <v>9000</v>
      </c>
      <c r="G470" s="66">
        <v>92000</v>
      </c>
    </row>
    <row r="471" spans="1:7" x14ac:dyDescent="0.25">
      <c r="A471" t="s">
        <v>306</v>
      </c>
      <c r="B471">
        <v>2</v>
      </c>
      <c r="C471" t="s">
        <v>361</v>
      </c>
      <c r="D471" s="14" t="s">
        <v>41</v>
      </c>
      <c r="E471" s="68">
        <v>8.6999999999999994E-3</v>
      </c>
      <c r="F471" s="66">
        <v>9000</v>
      </c>
      <c r="G471" s="66">
        <v>92000</v>
      </c>
    </row>
    <row r="472" spans="1:7" x14ac:dyDescent="0.25">
      <c r="A472" t="s">
        <v>306</v>
      </c>
      <c r="B472">
        <v>1</v>
      </c>
      <c r="C472" t="s">
        <v>362</v>
      </c>
      <c r="D472" s="14" t="s">
        <v>41</v>
      </c>
      <c r="E472" s="67">
        <v>8.3000000000000001E-3</v>
      </c>
      <c r="F472" s="66">
        <v>7500</v>
      </c>
      <c r="G472" s="66">
        <v>71000</v>
      </c>
    </row>
    <row r="473" spans="1:7" x14ac:dyDescent="0.25">
      <c r="A473" t="s">
        <v>306</v>
      </c>
      <c r="B473">
        <v>2</v>
      </c>
      <c r="C473" t="s">
        <v>362</v>
      </c>
      <c r="D473" s="14" t="s">
        <v>41</v>
      </c>
      <c r="E473" s="67">
        <v>6.1999999999999998E-3</v>
      </c>
      <c r="F473" s="66">
        <v>7500</v>
      </c>
      <c r="G473" s="66">
        <v>71000</v>
      </c>
    </row>
    <row r="474" spans="1:7" x14ac:dyDescent="0.25">
      <c r="A474" t="s">
        <v>306</v>
      </c>
      <c r="B474">
        <v>1</v>
      </c>
      <c r="C474" t="s">
        <v>363</v>
      </c>
      <c r="D474" s="14" t="s">
        <v>41</v>
      </c>
      <c r="E474" s="65">
        <v>8.5000000000000006E-3</v>
      </c>
      <c r="F474" s="66">
        <v>7500</v>
      </c>
      <c r="G474" s="66">
        <v>71000</v>
      </c>
    </row>
    <row r="475" spans="1:7" x14ac:dyDescent="0.25">
      <c r="A475" t="s">
        <v>306</v>
      </c>
      <c r="B475">
        <v>2</v>
      </c>
      <c r="C475" t="s">
        <v>363</v>
      </c>
      <c r="D475" s="14" t="s">
        <v>41</v>
      </c>
      <c r="E475" s="65">
        <v>6.3E-3</v>
      </c>
      <c r="F475" s="66">
        <v>7500</v>
      </c>
      <c r="G475" s="66">
        <v>71000</v>
      </c>
    </row>
    <row r="476" spans="1:7" x14ac:dyDescent="0.25">
      <c r="A476" t="s">
        <v>306</v>
      </c>
      <c r="B476">
        <v>1</v>
      </c>
      <c r="C476" t="s">
        <v>361</v>
      </c>
      <c r="D476" s="14" t="s">
        <v>207</v>
      </c>
      <c r="E476" s="68">
        <v>9.9749999999999995E-3</v>
      </c>
      <c r="F476" s="66">
        <v>4000</v>
      </c>
      <c r="G476" s="66">
        <v>149625</v>
      </c>
    </row>
    <row r="477" spans="1:7" x14ac:dyDescent="0.25">
      <c r="A477" t="s">
        <v>306</v>
      </c>
      <c r="B477">
        <v>2</v>
      </c>
      <c r="C477" t="s">
        <v>361</v>
      </c>
      <c r="D477" s="14" t="s">
        <v>207</v>
      </c>
      <c r="E477" s="68">
        <v>9.9749999999999995E-3</v>
      </c>
      <c r="F477" s="66">
        <v>4000</v>
      </c>
      <c r="G477" s="66">
        <v>149625</v>
      </c>
    </row>
    <row r="478" spans="1:7" x14ac:dyDescent="0.25">
      <c r="A478" t="s">
        <v>306</v>
      </c>
      <c r="B478">
        <v>1</v>
      </c>
      <c r="C478" t="s">
        <v>362</v>
      </c>
      <c r="D478" s="14" t="s">
        <v>207</v>
      </c>
      <c r="E478" s="67">
        <v>7.3499999999999998E-3</v>
      </c>
      <c r="F478" s="66">
        <v>4000</v>
      </c>
      <c r="G478" s="66">
        <v>115500</v>
      </c>
    </row>
    <row r="479" spans="1:7" x14ac:dyDescent="0.25">
      <c r="A479" t="s">
        <v>306</v>
      </c>
      <c r="B479">
        <v>2</v>
      </c>
      <c r="C479" t="s">
        <v>362</v>
      </c>
      <c r="D479" s="14" t="s">
        <v>207</v>
      </c>
      <c r="E479" s="67">
        <v>7.7175000000000004E-3</v>
      </c>
      <c r="F479" s="66">
        <v>4000</v>
      </c>
      <c r="G479" s="66">
        <v>115500</v>
      </c>
    </row>
    <row r="480" spans="1:7" x14ac:dyDescent="0.25">
      <c r="A480" t="s">
        <v>306</v>
      </c>
      <c r="B480">
        <v>1</v>
      </c>
      <c r="C480" t="s">
        <v>363</v>
      </c>
      <c r="D480" s="14" t="s">
        <v>207</v>
      </c>
      <c r="E480" s="77">
        <v>7.8750000000000001E-3</v>
      </c>
      <c r="F480" s="66">
        <v>4000</v>
      </c>
      <c r="G480" s="66">
        <v>115500</v>
      </c>
    </row>
    <row r="481" spans="1:7" x14ac:dyDescent="0.25">
      <c r="A481" t="s">
        <v>306</v>
      </c>
      <c r="B481">
        <v>2</v>
      </c>
      <c r="C481" t="s">
        <v>363</v>
      </c>
      <c r="D481" s="14" t="s">
        <v>207</v>
      </c>
      <c r="E481" s="77">
        <v>7.8750000000000001E-3</v>
      </c>
      <c r="F481" s="66">
        <v>4000</v>
      </c>
      <c r="G481" s="66">
        <v>115500</v>
      </c>
    </row>
    <row r="482" spans="1:7" x14ac:dyDescent="0.25">
      <c r="A482" t="s">
        <v>306</v>
      </c>
      <c r="B482">
        <v>1</v>
      </c>
      <c r="C482" t="s">
        <v>361</v>
      </c>
      <c r="D482" s="14" t="s">
        <v>46</v>
      </c>
      <c r="E482" s="68">
        <v>1.7100000000000001E-2</v>
      </c>
      <c r="F482" s="66">
        <v>1710</v>
      </c>
      <c r="G482" s="66">
        <v>231000</v>
      </c>
    </row>
    <row r="483" spans="1:7" x14ac:dyDescent="0.25">
      <c r="A483" t="s">
        <v>306</v>
      </c>
      <c r="B483">
        <v>2</v>
      </c>
      <c r="C483" t="s">
        <v>361</v>
      </c>
      <c r="D483" s="14" t="s">
        <v>46</v>
      </c>
      <c r="E483" s="68">
        <v>1.54E-2</v>
      </c>
      <c r="F483" s="66">
        <v>1710</v>
      </c>
      <c r="G483" s="66">
        <v>231000</v>
      </c>
    </row>
    <row r="484" spans="1:7" x14ac:dyDescent="0.25">
      <c r="A484" t="s">
        <v>306</v>
      </c>
      <c r="B484">
        <v>1</v>
      </c>
      <c r="C484" t="s">
        <v>362</v>
      </c>
      <c r="D484" s="14" t="s">
        <v>46</v>
      </c>
      <c r="E484" s="67">
        <v>6.4000000000000003E-3</v>
      </c>
      <c r="F484" s="66">
        <v>690</v>
      </c>
      <c r="G484" s="66">
        <v>78000</v>
      </c>
    </row>
    <row r="485" spans="1:7" x14ac:dyDescent="0.25">
      <c r="A485" t="s">
        <v>306</v>
      </c>
      <c r="B485">
        <v>2</v>
      </c>
      <c r="C485" t="s">
        <v>362</v>
      </c>
      <c r="D485" s="14" t="s">
        <v>46</v>
      </c>
      <c r="E485" s="67">
        <v>5.1000000000000004E-3</v>
      </c>
      <c r="F485" s="66">
        <v>690</v>
      </c>
      <c r="G485" s="66">
        <v>78000</v>
      </c>
    </row>
    <row r="486" spans="1:7" x14ac:dyDescent="0.25">
      <c r="A486" t="s">
        <v>306</v>
      </c>
      <c r="B486">
        <v>1</v>
      </c>
      <c r="C486" t="s">
        <v>363</v>
      </c>
      <c r="D486" s="14" t="s">
        <v>46</v>
      </c>
      <c r="E486" s="65">
        <v>6.4999999999999997E-3</v>
      </c>
      <c r="F486" s="66">
        <v>690</v>
      </c>
      <c r="G486" s="66">
        <v>78000</v>
      </c>
    </row>
    <row r="487" spans="1:7" x14ac:dyDescent="0.25">
      <c r="A487" t="s">
        <v>306</v>
      </c>
      <c r="B487">
        <v>2</v>
      </c>
      <c r="C487" t="s">
        <v>363</v>
      </c>
      <c r="D487" s="14" t="s">
        <v>46</v>
      </c>
      <c r="E487" s="65">
        <v>5.1999999999999998E-3</v>
      </c>
      <c r="F487" s="66">
        <v>690</v>
      </c>
      <c r="G487" s="66">
        <v>78000</v>
      </c>
    </row>
    <row r="488" spans="1:7" x14ac:dyDescent="0.25">
      <c r="A488" t="s">
        <v>306</v>
      </c>
      <c r="B488">
        <v>1</v>
      </c>
      <c r="C488" t="s">
        <v>361</v>
      </c>
      <c r="D488" s="14" t="s">
        <v>147</v>
      </c>
      <c r="E488" s="68">
        <v>7.1000000000000004E-3</v>
      </c>
      <c r="F488" s="66">
        <v>5750</v>
      </c>
      <c r="G488" s="66">
        <v>106500</v>
      </c>
    </row>
    <row r="489" spans="1:7" x14ac:dyDescent="0.25">
      <c r="A489" t="s">
        <v>306</v>
      </c>
      <c r="B489">
        <v>2</v>
      </c>
      <c r="C489" t="s">
        <v>361</v>
      </c>
      <c r="D489" s="14" t="s">
        <v>147</v>
      </c>
      <c r="E489" s="68">
        <v>7.1000000000000004E-3</v>
      </c>
      <c r="F489" s="66">
        <v>5750</v>
      </c>
      <c r="G489" s="66">
        <v>106500</v>
      </c>
    </row>
    <row r="490" spans="1:7" x14ac:dyDescent="0.25">
      <c r="A490" t="s">
        <v>306</v>
      </c>
      <c r="B490">
        <v>1</v>
      </c>
      <c r="C490" t="s">
        <v>362</v>
      </c>
      <c r="D490" s="14" t="s">
        <v>147</v>
      </c>
      <c r="E490" s="67">
        <v>6.7999999999999996E-3</v>
      </c>
      <c r="F490" s="66">
        <v>5000</v>
      </c>
      <c r="G490" s="66">
        <v>118500</v>
      </c>
    </row>
    <row r="491" spans="1:7" x14ac:dyDescent="0.25">
      <c r="A491" t="s">
        <v>306</v>
      </c>
      <c r="B491">
        <v>2</v>
      </c>
      <c r="C491" t="s">
        <v>362</v>
      </c>
      <c r="D491" s="14" t="s">
        <v>147</v>
      </c>
      <c r="E491" s="67">
        <v>7.9000000000000008E-3</v>
      </c>
      <c r="F491" s="66">
        <v>5000</v>
      </c>
      <c r="G491" s="66">
        <v>118500</v>
      </c>
    </row>
    <row r="492" spans="1:7" x14ac:dyDescent="0.25">
      <c r="A492" t="s">
        <v>306</v>
      </c>
      <c r="B492">
        <v>1</v>
      </c>
      <c r="C492" t="s">
        <v>363</v>
      </c>
      <c r="D492" s="14" t="s">
        <v>147</v>
      </c>
      <c r="E492" s="65">
        <v>6.7999999999999996E-3</v>
      </c>
      <c r="F492" s="66">
        <v>5750</v>
      </c>
      <c r="G492" s="66">
        <v>118500</v>
      </c>
    </row>
    <row r="493" spans="1:7" x14ac:dyDescent="0.25">
      <c r="A493" t="s">
        <v>306</v>
      </c>
      <c r="B493">
        <v>2</v>
      </c>
      <c r="C493" t="s">
        <v>363</v>
      </c>
      <c r="D493" s="14" t="s">
        <v>147</v>
      </c>
      <c r="E493" s="65">
        <v>7.9000000000000008E-3</v>
      </c>
      <c r="F493" s="66">
        <v>5750</v>
      </c>
      <c r="G493" s="66">
        <v>118500</v>
      </c>
    </row>
    <row r="494" spans="1:7" x14ac:dyDescent="0.25">
      <c r="A494" t="s">
        <v>305</v>
      </c>
      <c r="B494">
        <v>1</v>
      </c>
      <c r="C494" t="s">
        <v>361</v>
      </c>
      <c r="D494" s="14" t="s">
        <v>201</v>
      </c>
      <c r="E494" s="70">
        <v>1.1650000000000001E-2</v>
      </c>
      <c r="F494" s="66">
        <v>6350</v>
      </c>
      <c r="G494" s="66">
        <v>115500</v>
      </c>
    </row>
    <row r="495" spans="1:7" x14ac:dyDescent="0.25">
      <c r="A495" t="s">
        <v>305</v>
      </c>
      <c r="B495">
        <v>2</v>
      </c>
      <c r="C495" t="s">
        <v>361</v>
      </c>
      <c r="D495" s="14" t="s">
        <v>201</v>
      </c>
      <c r="E495" s="70">
        <v>7.7000000000000002E-3</v>
      </c>
      <c r="F495" s="66">
        <v>6350</v>
      </c>
      <c r="G495" s="66">
        <v>115500</v>
      </c>
    </row>
    <row r="496" spans="1:7" x14ac:dyDescent="0.25">
      <c r="A496" t="s">
        <v>305</v>
      </c>
      <c r="B496">
        <v>1</v>
      </c>
      <c r="C496" t="s">
        <v>362</v>
      </c>
      <c r="D496" s="14" t="s">
        <v>201</v>
      </c>
      <c r="E496" s="67">
        <f>0.09%+0.7%</f>
        <v>7.899999999999999E-3</v>
      </c>
      <c r="F496" s="66">
        <f>700+3000</f>
        <v>3700</v>
      </c>
      <c r="G496" s="66">
        <f>10000+90000</f>
        <v>100000</v>
      </c>
    </row>
    <row r="497" spans="1:7" x14ac:dyDescent="0.25">
      <c r="A497" t="s">
        <v>305</v>
      </c>
      <c r="B497">
        <v>2</v>
      </c>
      <c r="C497" t="s">
        <v>362</v>
      </c>
      <c r="D497" s="14" t="s">
        <v>201</v>
      </c>
      <c r="E497" s="67">
        <f>0.08%+0.6%</f>
        <v>6.8000000000000005E-3</v>
      </c>
      <c r="F497" s="66">
        <f>700+3000</f>
        <v>3700</v>
      </c>
      <c r="G497" s="66">
        <f>10000+90000</f>
        <v>100000</v>
      </c>
    </row>
    <row r="498" spans="1:7" x14ac:dyDescent="0.25">
      <c r="A498" t="s">
        <v>305</v>
      </c>
      <c r="B498">
        <v>1</v>
      </c>
      <c r="C498" t="s">
        <v>363</v>
      </c>
      <c r="D498" s="14" t="s">
        <v>201</v>
      </c>
      <c r="E498" s="65">
        <v>8.8999999999999999E-3</v>
      </c>
      <c r="F498" s="66">
        <f>700+3000</f>
        <v>3700</v>
      </c>
      <c r="G498" s="66">
        <f>10000+90000</f>
        <v>100000</v>
      </c>
    </row>
    <row r="499" spans="1:7" x14ac:dyDescent="0.25">
      <c r="A499" t="s">
        <v>305</v>
      </c>
      <c r="B499">
        <v>2</v>
      </c>
      <c r="C499" t="s">
        <v>363</v>
      </c>
      <c r="D499" s="14" t="s">
        <v>201</v>
      </c>
      <c r="E499" s="65">
        <v>7.7999999999999996E-3</v>
      </c>
      <c r="F499" s="66">
        <f>700+3000</f>
        <v>3700</v>
      </c>
      <c r="G499" s="66">
        <f>10000+90000</f>
        <v>100000</v>
      </c>
    </row>
    <row r="500" spans="1:7" x14ac:dyDescent="0.25">
      <c r="A500" t="s">
        <v>305</v>
      </c>
      <c r="B500">
        <v>1</v>
      </c>
      <c r="C500" t="s">
        <v>361</v>
      </c>
      <c r="D500" s="14" t="s">
        <v>26</v>
      </c>
      <c r="E500" s="68">
        <v>1.5800000000000002E-2</v>
      </c>
      <c r="F500" s="66">
        <v>9300</v>
      </c>
      <c r="G500" s="66">
        <v>163050</v>
      </c>
    </row>
    <row r="501" spans="1:7" x14ac:dyDescent="0.25">
      <c r="A501" t="s">
        <v>305</v>
      </c>
      <c r="B501">
        <v>2</v>
      </c>
      <c r="C501" t="s">
        <v>361</v>
      </c>
      <c r="D501" s="14" t="s">
        <v>26</v>
      </c>
      <c r="E501" s="72">
        <v>1.0869999999999999E-2</v>
      </c>
      <c r="F501" s="66">
        <v>9300</v>
      </c>
      <c r="G501" s="66">
        <v>163050</v>
      </c>
    </row>
    <row r="502" spans="1:7" x14ac:dyDescent="0.25">
      <c r="A502" t="s">
        <v>305</v>
      </c>
      <c r="B502">
        <v>1</v>
      </c>
      <c r="C502" t="s">
        <v>362</v>
      </c>
      <c r="D502" s="14" t="s">
        <v>26</v>
      </c>
      <c r="E502" s="71">
        <v>1.035E-2</v>
      </c>
      <c r="F502" s="66">
        <v>5700</v>
      </c>
      <c r="G502" s="66">
        <v>106500</v>
      </c>
    </row>
    <row r="503" spans="1:7" x14ac:dyDescent="0.25">
      <c r="A503" t="s">
        <v>305</v>
      </c>
      <c r="B503">
        <v>2</v>
      </c>
      <c r="C503" t="s">
        <v>362</v>
      </c>
      <c r="D503" s="14" t="s">
        <v>26</v>
      </c>
      <c r="E503" s="67">
        <v>7.1000000000000004E-3</v>
      </c>
      <c r="F503" s="66">
        <v>5700</v>
      </c>
      <c r="G503" s="66">
        <v>106500</v>
      </c>
    </row>
    <row r="504" spans="1:7" x14ac:dyDescent="0.25">
      <c r="A504" t="s">
        <v>305</v>
      </c>
      <c r="B504">
        <v>1</v>
      </c>
      <c r="C504" t="s">
        <v>363</v>
      </c>
      <c r="D504" s="14" t="s">
        <v>26</v>
      </c>
      <c r="E504" s="70">
        <v>1.1650000000000001E-2</v>
      </c>
      <c r="F504" s="66">
        <v>6350</v>
      </c>
      <c r="G504" s="66">
        <v>115500</v>
      </c>
    </row>
    <row r="505" spans="1:7" x14ac:dyDescent="0.25">
      <c r="A505" t="s">
        <v>305</v>
      </c>
      <c r="B505">
        <v>2</v>
      </c>
      <c r="C505" t="s">
        <v>363</v>
      </c>
      <c r="D505" s="14" t="s">
        <v>26</v>
      </c>
      <c r="E505" s="70">
        <v>7.7000000000000002E-3</v>
      </c>
      <c r="F505" s="66">
        <v>6350</v>
      </c>
      <c r="G505" s="66">
        <v>115500</v>
      </c>
    </row>
    <row r="506" spans="1:7" x14ac:dyDescent="0.25">
      <c r="A506" t="s">
        <v>305</v>
      </c>
      <c r="B506">
        <v>1</v>
      </c>
      <c r="C506" t="s">
        <v>361</v>
      </c>
      <c r="D506" s="14" t="s">
        <v>226</v>
      </c>
      <c r="E506" s="68">
        <v>1.2999999999999999E-2</v>
      </c>
      <c r="F506" s="66">
        <v>10000</v>
      </c>
      <c r="G506" s="66">
        <v>165000</v>
      </c>
    </row>
    <row r="507" spans="1:7" x14ac:dyDescent="0.25">
      <c r="A507" t="s">
        <v>305</v>
      </c>
      <c r="B507">
        <v>2</v>
      </c>
      <c r="C507" t="s">
        <v>361</v>
      </c>
      <c r="D507" s="14" t="s">
        <v>226</v>
      </c>
      <c r="E507" s="68">
        <v>1.15E-2</v>
      </c>
      <c r="F507" s="66">
        <v>10000</v>
      </c>
      <c r="G507" s="66">
        <v>165000</v>
      </c>
    </row>
    <row r="508" spans="1:7" x14ac:dyDescent="0.25">
      <c r="A508" t="s">
        <v>305</v>
      </c>
      <c r="B508">
        <v>1</v>
      </c>
      <c r="C508" t="s">
        <v>362</v>
      </c>
      <c r="D508" s="14" t="s">
        <v>226</v>
      </c>
      <c r="E508" s="67">
        <v>1.4E-2</v>
      </c>
      <c r="F508" s="66">
        <v>10000</v>
      </c>
      <c r="G508" s="66">
        <v>165000</v>
      </c>
    </row>
    <row r="509" spans="1:7" x14ac:dyDescent="0.25">
      <c r="A509" t="s">
        <v>305</v>
      </c>
      <c r="B509">
        <v>2</v>
      </c>
      <c r="C509" t="s">
        <v>362</v>
      </c>
      <c r="D509" s="14" t="s">
        <v>226</v>
      </c>
      <c r="E509" s="67">
        <v>1.2500000000000001E-2</v>
      </c>
      <c r="F509" s="66">
        <v>10000</v>
      </c>
      <c r="G509" s="66">
        <v>165000</v>
      </c>
    </row>
    <row r="510" spans="1:7" x14ac:dyDescent="0.25">
      <c r="A510" t="s">
        <v>305</v>
      </c>
      <c r="B510">
        <v>1</v>
      </c>
      <c r="C510" t="s">
        <v>363</v>
      </c>
      <c r="D510" s="14" t="s">
        <v>226</v>
      </c>
      <c r="E510" s="65">
        <v>1.4500000000000001E-2</v>
      </c>
      <c r="F510" s="66">
        <v>10000</v>
      </c>
      <c r="G510" s="66">
        <v>180000</v>
      </c>
    </row>
    <row r="511" spans="1:7" x14ac:dyDescent="0.25">
      <c r="A511" t="s">
        <v>305</v>
      </c>
      <c r="B511">
        <v>2</v>
      </c>
      <c r="C511" t="s">
        <v>363</v>
      </c>
      <c r="D511" s="14" t="s">
        <v>226</v>
      </c>
      <c r="E511" s="65">
        <v>1.2999999999999999E-2</v>
      </c>
      <c r="F511" s="66">
        <v>10000</v>
      </c>
      <c r="G511" s="66">
        <v>180000</v>
      </c>
    </row>
    <row r="512" spans="1:7" x14ac:dyDescent="0.25">
      <c r="A512" t="s">
        <v>305</v>
      </c>
      <c r="B512">
        <v>1</v>
      </c>
      <c r="C512" t="s">
        <v>361</v>
      </c>
      <c r="D512" s="14" t="s">
        <v>28</v>
      </c>
      <c r="E512" s="65">
        <v>9.4999999999999998E-3</v>
      </c>
      <c r="F512" s="66">
        <v>3800</v>
      </c>
      <c r="G512" s="66">
        <v>112500</v>
      </c>
    </row>
    <row r="513" spans="1:7" x14ac:dyDescent="0.25">
      <c r="A513" t="s">
        <v>305</v>
      </c>
      <c r="B513">
        <v>2</v>
      </c>
      <c r="C513" t="s">
        <v>361</v>
      </c>
      <c r="D513" s="14" t="s">
        <v>28</v>
      </c>
      <c r="E513" s="65">
        <v>7.4999999999999997E-3</v>
      </c>
      <c r="F513" s="66">
        <v>3800</v>
      </c>
      <c r="G513" s="66">
        <v>112500</v>
      </c>
    </row>
    <row r="514" spans="1:7" x14ac:dyDescent="0.25">
      <c r="A514" t="s">
        <v>305</v>
      </c>
      <c r="B514">
        <v>1</v>
      </c>
      <c r="C514" t="s">
        <v>362</v>
      </c>
      <c r="D514" s="14" t="s">
        <v>28</v>
      </c>
      <c r="E514" s="65">
        <v>9.4999999999999998E-3</v>
      </c>
      <c r="F514" s="66">
        <v>3800</v>
      </c>
      <c r="G514" s="66">
        <v>112500</v>
      </c>
    </row>
    <row r="515" spans="1:7" x14ac:dyDescent="0.25">
      <c r="A515" t="s">
        <v>305</v>
      </c>
      <c r="B515">
        <v>2</v>
      </c>
      <c r="C515" t="s">
        <v>362</v>
      </c>
      <c r="D515" s="14" t="s">
        <v>28</v>
      </c>
      <c r="E515" s="65">
        <v>7.4999999999999997E-3</v>
      </c>
      <c r="F515" s="66">
        <v>3800</v>
      </c>
      <c r="G515" s="66">
        <v>112500</v>
      </c>
    </row>
    <row r="516" spans="1:7" x14ac:dyDescent="0.25">
      <c r="A516" t="s">
        <v>305</v>
      </c>
      <c r="B516">
        <v>1</v>
      </c>
      <c r="C516" t="s">
        <v>363</v>
      </c>
      <c r="D516" s="14" t="s">
        <v>28</v>
      </c>
      <c r="E516" s="65">
        <v>9.4999999999999998E-3</v>
      </c>
      <c r="F516" s="66">
        <v>3800</v>
      </c>
      <c r="G516" s="66">
        <v>112500</v>
      </c>
    </row>
    <row r="517" spans="1:7" x14ac:dyDescent="0.25">
      <c r="A517" t="s">
        <v>305</v>
      </c>
      <c r="B517">
        <v>2</v>
      </c>
      <c r="C517" t="s">
        <v>363</v>
      </c>
      <c r="D517" s="14" t="s">
        <v>28</v>
      </c>
      <c r="E517" s="65">
        <v>7.4999999999999997E-3</v>
      </c>
      <c r="F517" s="66">
        <v>3800</v>
      </c>
      <c r="G517" s="66">
        <v>112500</v>
      </c>
    </row>
    <row r="518" spans="1:7" x14ac:dyDescent="0.25">
      <c r="A518" t="s">
        <v>305</v>
      </c>
      <c r="B518">
        <v>1</v>
      </c>
      <c r="C518" t="s">
        <v>361</v>
      </c>
      <c r="D518" s="14" t="s">
        <v>206</v>
      </c>
      <c r="E518" s="68">
        <v>9.7999999999999997E-3</v>
      </c>
      <c r="F518" s="66">
        <v>0</v>
      </c>
      <c r="G518" s="66">
        <v>115000</v>
      </c>
    </row>
    <row r="519" spans="1:7" x14ac:dyDescent="0.25">
      <c r="A519" t="s">
        <v>305</v>
      </c>
      <c r="B519">
        <v>2</v>
      </c>
      <c r="C519" t="s">
        <v>361</v>
      </c>
      <c r="D519" s="14" t="s">
        <v>206</v>
      </c>
      <c r="E519" s="68">
        <v>8.9999999999999993E-3</v>
      </c>
      <c r="F519" s="66">
        <v>0</v>
      </c>
      <c r="G519" s="66">
        <v>115000</v>
      </c>
    </row>
    <row r="520" spans="1:7" x14ac:dyDescent="0.25">
      <c r="A520" t="s">
        <v>305</v>
      </c>
      <c r="B520">
        <v>1</v>
      </c>
      <c r="C520" t="s">
        <v>362</v>
      </c>
      <c r="D520" s="14" t="s">
        <v>206</v>
      </c>
      <c r="E520" s="67">
        <v>7.0000000000000001E-3</v>
      </c>
      <c r="F520" s="66">
        <v>0</v>
      </c>
      <c r="G520" s="66">
        <v>50000</v>
      </c>
    </row>
    <row r="521" spans="1:7" x14ac:dyDescent="0.25">
      <c r="A521" t="s">
        <v>305</v>
      </c>
      <c r="B521">
        <v>2</v>
      </c>
      <c r="C521" t="s">
        <v>362</v>
      </c>
      <c r="D521" s="14" t="s">
        <v>206</v>
      </c>
      <c r="E521" s="67">
        <v>5.7999999999999996E-3</v>
      </c>
      <c r="F521" s="66">
        <v>0</v>
      </c>
      <c r="G521" s="66">
        <v>50000</v>
      </c>
    </row>
    <row r="522" spans="1:7" x14ac:dyDescent="0.25">
      <c r="A522" t="s">
        <v>305</v>
      </c>
      <c r="B522">
        <v>1</v>
      </c>
      <c r="C522" t="s">
        <v>363</v>
      </c>
      <c r="D522" s="14" t="s">
        <v>206</v>
      </c>
      <c r="E522" s="65">
        <v>6.4999999999999997E-3</v>
      </c>
      <c r="F522" s="66">
        <v>0</v>
      </c>
      <c r="G522" s="66">
        <v>55000</v>
      </c>
    </row>
    <row r="523" spans="1:7" x14ac:dyDescent="0.25">
      <c r="A523" t="s">
        <v>305</v>
      </c>
      <c r="B523">
        <v>2</v>
      </c>
      <c r="C523" t="s">
        <v>363</v>
      </c>
      <c r="D523" s="14" t="s">
        <v>206</v>
      </c>
      <c r="E523" s="65">
        <v>6.1999999999999998E-3</v>
      </c>
      <c r="F523" s="66">
        <v>0</v>
      </c>
      <c r="G523" s="66">
        <v>55000</v>
      </c>
    </row>
    <row r="524" spans="1:7" x14ac:dyDescent="0.25">
      <c r="A524" t="s">
        <v>305</v>
      </c>
      <c r="B524">
        <v>1</v>
      </c>
      <c r="C524" t="s">
        <v>361</v>
      </c>
      <c r="D524" s="14" t="s">
        <v>41</v>
      </c>
      <c r="E524" s="68">
        <v>1.24E-2</v>
      </c>
      <c r="F524" s="66">
        <v>9000</v>
      </c>
      <c r="G524" s="66">
        <v>92000</v>
      </c>
    </row>
    <row r="525" spans="1:7" x14ac:dyDescent="0.25">
      <c r="A525" t="s">
        <v>305</v>
      </c>
      <c r="B525">
        <v>2</v>
      </c>
      <c r="C525" t="s">
        <v>361</v>
      </c>
      <c r="D525" s="14" t="s">
        <v>41</v>
      </c>
      <c r="E525" s="68">
        <v>8.6999999999999994E-3</v>
      </c>
      <c r="F525" s="66">
        <v>9000</v>
      </c>
      <c r="G525" s="66">
        <v>92000</v>
      </c>
    </row>
    <row r="526" spans="1:7" x14ac:dyDescent="0.25">
      <c r="A526" t="s">
        <v>305</v>
      </c>
      <c r="B526">
        <v>1</v>
      </c>
      <c r="C526" t="s">
        <v>362</v>
      </c>
      <c r="D526" s="14" t="s">
        <v>41</v>
      </c>
      <c r="E526" s="67">
        <v>8.3000000000000001E-3</v>
      </c>
      <c r="F526" s="66">
        <v>7500</v>
      </c>
      <c r="G526" s="66">
        <v>71000</v>
      </c>
    </row>
    <row r="527" spans="1:7" x14ac:dyDescent="0.25">
      <c r="A527" t="s">
        <v>305</v>
      </c>
      <c r="B527">
        <v>2</v>
      </c>
      <c r="C527" t="s">
        <v>362</v>
      </c>
      <c r="D527" s="14" t="s">
        <v>41</v>
      </c>
      <c r="E527" s="67">
        <v>6.1999999999999998E-3</v>
      </c>
      <c r="F527" s="66">
        <v>7500</v>
      </c>
      <c r="G527" s="66">
        <v>71000</v>
      </c>
    </row>
    <row r="528" spans="1:7" x14ac:dyDescent="0.25">
      <c r="A528" t="s">
        <v>305</v>
      </c>
      <c r="B528">
        <v>1</v>
      </c>
      <c r="C528" t="s">
        <v>363</v>
      </c>
      <c r="D528" s="14" t="s">
        <v>41</v>
      </c>
      <c r="E528" s="65">
        <v>8.5000000000000006E-3</v>
      </c>
      <c r="F528" s="66">
        <v>7500</v>
      </c>
      <c r="G528" s="66">
        <v>71000</v>
      </c>
    </row>
    <row r="529" spans="1:7" x14ac:dyDescent="0.25">
      <c r="A529" t="s">
        <v>305</v>
      </c>
      <c r="B529">
        <v>2</v>
      </c>
      <c r="C529" t="s">
        <v>363</v>
      </c>
      <c r="D529" s="14" t="s">
        <v>41</v>
      </c>
      <c r="E529" s="65">
        <v>6.3E-3</v>
      </c>
      <c r="F529" s="66">
        <v>7500</v>
      </c>
      <c r="G529" s="66">
        <v>71000</v>
      </c>
    </row>
    <row r="530" spans="1:7" x14ac:dyDescent="0.25">
      <c r="A530" t="s">
        <v>305</v>
      </c>
      <c r="B530">
        <v>1</v>
      </c>
      <c r="C530" t="s">
        <v>361</v>
      </c>
      <c r="D530" t="s">
        <v>207</v>
      </c>
      <c r="E530" s="68">
        <v>9.9749999999999995E-3</v>
      </c>
      <c r="F530" s="66">
        <v>4000</v>
      </c>
      <c r="G530" s="66">
        <v>157500</v>
      </c>
    </row>
    <row r="531" spans="1:7" x14ac:dyDescent="0.25">
      <c r="A531" t="s">
        <v>305</v>
      </c>
      <c r="B531">
        <v>2</v>
      </c>
      <c r="C531" t="s">
        <v>361</v>
      </c>
      <c r="D531" t="s">
        <v>207</v>
      </c>
      <c r="E531" s="68">
        <v>1.0500000000000001E-2</v>
      </c>
      <c r="F531" s="66">
        <v>4000</v>
      </c>
      <c r="G531" s="66">
        <v>157500</v>
      </c>
    </row>
    <row r="532" spans="1:7" x14ac:dyDescent="0.25">
      <c r="A532" t="s">
        <v>305</v>
      </c>
      <c r="B532">
        <v>1</v>
      </c>
      <c r="C532" t="s">
        <v>362</v>
      </c>
      <c r="D532" t="s">
        <v>207</v>
      </c>
      <c r="E532" s="81">
        <v>0.73499999999999999</v>
      </c>
      <c r="F532" s="66">
        <v>4000</v>
      </c>
      <c r="G532" s="66">
        <v>115500</v>
      </c>
    </row>
    <row r="533" spans="1:7" x14ac:dyDescent="0.25">
      <c r="A533" t="s">
        <v>305</v>
      </c>
      <c r="B533">
        <v>2</v>
      </c>
      <c r="C533" t="s">
        <v>362</v>
      </c>
      <c r="D533" t="s">
        <v>207</v>
      </c>
      <c r="E533" s="67">
        <v>8.1899999999999994E-3</v>
      </c>
      <c r="F533" s="66">
        <v>4000</v>
      </c>
      <c r="G533" s="66">
        <v>115500</v>
      </c>
    </row>
    <row r="534" spans="1:7" x14ac:dyDescent="0.25">
      <c r="A534" t="s">
        <v>305</v>
      </c>
      <c r="B534">
        <v>1</v>
      </c>
      <c r="C534" t="s">
        <v>363</v>
      </c>
      <c r="D534" t="s">
        <v>207</v>
      </c>
      <c r="E534" s="77">
        <v>7.8750000000000001E-3</v>
      </c>
      <c r="F534" s="66">
        <v>4000</v>
      </c>
      <c r="G534" s="66">
        <v>115500</v>
      </c>
    </row>
    <row r="535" spans="1:7" x14ac:dyDescent="0.25">
      <c r="A535" t="s">
        <v>305</v>
      </c>
      <c r="B535">
        <v>2</v>
      </c>
      <c r="C535" t="s">
        <v>363</v>
      </c>
      <c r="D535" t="s">
        <v>207</v>
      </c>
      <c r="E535" s="77">
        <v>8.3999999999999995E-3</v>
      </c>
      <c r="F535" s="66">
        <v>4000</v>
      </c>
      <c r="G535" s="66">
        <v>115500</v>
      </c>
    </row>
    <row r="536" spans="1:7" x14ac:dyDescent="0.25">
      <c r="A536" t="s">
        <v>305</v>
      </c>
      <c r="B536">
        <v>1</v>
      </c>
      <c r="C536" t="s">
        <v>361</v>
      </c>
      <c r="D536" s="14" t="s">
        <v>46</v>
      </c>
      <c r="E536" s="68">
        <v>1.61E-2</v>
      </c>
      <c r="F536" s="66">
        <v>1790</v>
      </c>
      <c r="G536" s="66">
        <v>216000</v>
      </c>
    </row>
    <row r="537" spans="1:7" x14ac:dyDescent="0.25">
      <c r="A537" t="s">
        <v>305</v>
      </c>
      <c r="B537">
        <v>2</v>
      </c>
      <c r="C537" t="s">
        <v>361</v>
      </c>
      <c r="D537" s="14" t="s">
        <v>46</v>
      </c>
      <c r="E537" s="68">
        <v>1.44E-2</v>
      </c>
      <c r="F537" s="66">
        <v>1790</v>
      </c>
      <c r="G537" s="66">
        <v>216000</v>
      </c>
    </row>
    <row r="538" spans="1:7" x14ac:dyDescent="0.25">
      <c r="A538" t="s">
        <v>305</v>
      </c>
      <c r="B538">
        <v>1</v>
      </c>
      <c r="C538" t="s">
        <v>362</v>
      </c>
      <c r="D538" s="14" t="s">
        <v>46</v>
      </c>
      <c r="E538" s="67">
        <v>5.7000000000000002E-3</v>
      </c>
      <c r="F538" s="66">
        <v>610</v>
      </c>
      <c r="G538" s="66">
        <v>73500</v>
      </c>
    </row>
    <row r="539" spans="1:7" x14ac:dyDescent="0.25">
      <c r="A539" t="s">
        <v>305</v>
      </c>
      <c r="B539">
        <v>2</v>
      </c>
      <c r="C539" t="s">
        <v>362</v>
      </c>
      <c r="D539" s="14" t="s">
        <v>46</v>
      </c>
      <c r="E539" s="67">
        <v>4.7999999999999996E-3</v>
      </c>
      <c r="F539" s="66">
        <v>610</v>
      </c>
      <c r="G539" s="66">
        <v>73500</v>
      </c>
    </row>
    <row r="540" spans="1:7" x14ac:dyDescent="0.25">
      <c r="A540" t="s">
        <v>305</v>
      </c>
      <c r="B540">
        <v>1</v>
      </c>
      <c r="C540" t="s">
        <v>363</v>
      </c>
      <c r="D540" s="14" t="s">
        <v>46</v>
      </c>
      <c r="E540" s="65">
        <v>5.7999999999999996E-3</v>
      </c>
      <c r="F540" s="66">
        <v>580</v>
      </c>
      <c r="G540" s="66">
        <v>73500</v>
      </c>
    </row>
    <row r="541" spans="1:7" x14ac:dyDescent="0.25">
      <c r="A541" t="s">
        <v>305</v>
      </c>
      <c r="B541">
        <v>2</v>
      </c>
      <c r="C541" t="s">
        <v>363</v>
      </c>
      <c r="D541" s="14" t="s">
        <v>46</v>
      </c>
      <c r="E541" s="65">
        <v>4.8999999999999998E-3</v>
      </c>
      <c r="F541" s="66">
        <v>580</v>
      </c>
      <c r="G541" s="66">
        <v>73500</v>
      </c>
    </row>
    <row r="542" spans="1:7" x14ac:dyDescent="0.25">
      <c r="A542" t="s">
        <v>305</v>
      </c>
      <c r="B542">
        <v>1</v>
      </c>
      <c r="C542" t="s">
        <v>361</v>
      </c>
      <c r="D542" s="14" t="s">
        <v>147</v>
      </c>
      <c r="E542" s="68">
        <v>7.1000000000000004E-3</v>
      </c>
      <c r="F542" s="66">
        <v>5750</v>
      </c>
      <c r="G542" s="66">
        <v>106500</v>
      </c>
    </row>
    <row r="543" spans="1:7" x14ac:dyDescent="0.25">
      <c r="A543" t="s">
        <v>305</v>
      </c>
      <c r="B543">
        <v>2</v>
      </c>
      <c r="C543" t="s">
        <v>361</v>
      </c>
      <c r="D543" s="14" t="s">
        <v>147</v>
      </c>
      <c r="E543" s="68">
        <v>7.1000000000000004E-3</v>
      </c>
      <c r="F543" s="66">
        <v>5750</v>
      </c>
      <c r="G543" s="66">
        <v>106500</v>
      </c>
    </row>
    <row r="544" spans="1:7" x14ac:dyDescent="0.25">
      <c r="A544" t="s">
        <v>305</v>
      </c>
      <c r="B544">
        <v>1</v>
      </c>
      <c r="C544" t="s">
        <v>362</v>
      </c>
      <c r="D544" s="14" t="s">
        <v>147</v>
      </c>
      <c r="E544" s="67">
        <v>6.7999999999999996E-3</v>
      </c>
      <c r="F544" s="66">
        <v>5000</v>
      </c>
      <c r="G544" s="66">
        <v>118500</v>
      </c>
    </row>
    <row r="545" spans="1:7" x14ac:dyDescent="0.25">
      <c r="A545" t="s">
        <v>305</v>
      </c>
      <c r="B545">
        <v>2</v>
      </c>
      <c r="C545" t="s">
        <v>362</v>
      </c>
      <c r="D545" s="14" t="s">
        <v>147</v>
      </c>
      <c r="E545" s="67">
        <v>7.9000000000000008E-3</v>
      </c>
      <c r="F545" s="66">
        <v>5000</v>
      </c>
      <c r="G545" s="66">
        <v>118500</v>
      </c>
    </row>
    <row r="546" spans="1:7" x14ac:dyDescent="0.25">
      <c r="A546" t="s">
        <v>305</v>
      </c>
      <c r="B546">
        <v>1</v>
      </c>
      <c r="C546" t="s">
        <v>363</v>
      </c>
      <c r="D546" s="14" t="s">
        <v>147</v>
      </c>
      <c r="E546" s="65">
        <v>6.7999999999999996E-3</v>
      </c>
      <c r="F546" s="66">
        <v>5750</v>
      </c>
      <c r="G546" s="66">
        <v>118500</v>
      </c>
    </row>
    <row r="547" spans="1:7" x14ac:dyDescent="0.25">
      <c r="A547" t="s">
        <v>305</v>
      </c>
      <c r="B547">
        <v>2</v>
      </c>
      <c r="C547" t="s">
        <v>363</v>
      </c>
      <c r="D547" s="14" t="s">
        <v>147</v>
      </c>
      <c r="E547" s="65">
        <v>7.9000000000000008E-3</v>
      </c>
      <c r="F547" s="66">
        <v>5750</v>
      </c>
      <c r="G547" s="66">
        <v>118500</v>
      </c>
    </row>
    <row r="548" spans="1:7" x14ac:dyDescent="0.25">
      <c r="A548" t="s">
        <v>308</v>
      </c>
      <c r="B548">
        <v>1</v>
      </c>
      <c r="C548" t="s">
        <v>359</v>
      </c>
      <c r="D548" s="57" t="s">
        <v>235</v>
      </c>
      <c r="E548" s="51">
        <v>5.8999999999999999E-3</v>
      </c>
      <c r="F548" s="60">
        <v>17000</v>
      </c>
      <c r="G548" s="60">
        <v>62000</v>
      </c>
    </row>
    <row r="549" spans="1:7" x14ac:dyDescent="0.25">
      <c r="A549" t="s">
        <v>308</v>
      </c>
      <c r="B549">
        <v>2</v>
      </c>
      <c r="C549" t="s">
        <v>359</v>
      </c>
      <c r="D549" s="57" t="s">
        <v>235</v>
      </c>
      <c r="E549" s="51">
        <v>4.4000000000000003E-3</v>
      </c>
      <c r="F549" s="60">
        <v>17000</v>
      </c>
      <c r="G549" s="60">
        <v>62000</v>
      </c>
    </row>
    <row r="550" spans="1:7" x14ac:dyDescent="0.25">
      <c r="A550" t="s">
        <v>308</v>
      </c>
      <c r="B550">
        <v>1</v>
      </c>
      <c r="C550" t="s">
        <v>359</v>
      </c>
      <c r="D550" s="57" t="s">
        <v>141</v>
      </c>
      <c r="E550" s="51">
        <v>4.3E-3</v>
      </c>
      <c r="F550" s="60">
        <v>12000</v>
      </c>
      <c r="G550" s="60">
        <v>58000</v>
      </c>
    </row>
    <row r="551" spans="1:7" x14ac:dyDescent="0.25">
      <c r="A551" t="s">
        <v>308</v>
      </c>
      <c r="B551">
        <v>2</v>
      </c>
      <c r="C551" t="s">
        <v>359</v>
      </c>
      <c r="D551" s="57" t="s">
        <v>141</v>
      </c>
      <c r="E551" s="51">
        <v>3.0000000000000001E-3</v>
      </c>
      <c r="F551" s="60">
        <v>12000</v>
      </c>
      <c r="G551" s="60">
        <v>58000</v>
      </c>
    </row>
    <row r="552" spans="1:7" x14ac:dyDescent="0.25">
      <c r="A552" t="s">
        <v>308</v>
      </c>
      <c r="B552">
        <v>1</v>
      </c>
      <c r="C552" t="s">
        <v>359</v>
      </c>
      <c r="D552" s="57" t="s">
        <v>38</v>
      </c>
      <c r="E552" s="51">
        <v>4.4999999999999997E-3</v>
      </c>
      <c r="F552" s="60">
        <v>3000</v>
      </c>
      <c r="G552" s="60">
        <v>45000</v>
      </c>
    </row>
    <row r="553" spans="1:7" x14ac:dyDescent="0.25">
      <c r="A553" t="s">
        <v>308</v>
      </c>
      <c r="B553">
        <v>2</v>
      </c>
      <c r="C553" t="s">
        <v>359</v>
      </c>
      <c r="D553" s="57" t="s">
        <v>38</v>
      </c>
      <c r="E553" s="51">
        <v>3.0000000000000001E-3</v>
      </c>
      <c r="F553" s="60">
        <v>3000</v>
      </c>
      <c r="G553" s="60">
        <v>45000</v>
      </c>
    </row>
    <row r="554" spans="1:7" x14ac:dyDescent="0.25">
      <c r="A554" t="s">
        <v>308</v>
      </c>
      <c r="B554">
        <v>1</v>
      </c>
      <c r="C554" t="s">
        <v>359</v>
      </c>
      <c r="D554" s="57" t="s">
        <v>241</v>
      </c>
      <c r="E554" s="51">
        <v>6.0000000000000001E-3</v>
      </c>
      <c r="F554" s="60">
        <v>6000</v>
      </c>
      <c r="G554" s="60">
        <v>45000</v>
      </c>
    </row>
    <row r="555" spans="1:7" x14ac:dyDescent="0.25">
      <c r="A555" t="s">
        <v>308</v>
      </c>
      <c r="B555">
        <v>2</v>
      </c>
      <c r="C555" t="s">
        <v>359</v>
      </c>
      <c r="D555" s="57" t="s">
        <v>241</v>
      </c>
      <c r="E555" s="51">
        <v>4.0000000000000001E-3</v>
      </c>
      <c r="F555" s="60">
        <v>6000</v>
      </c>
      <c r="G555" s="60">
        <v>45000</v>
      </c>
    </row>
    <row r="556" spans="1:7" x14ac:dyDescent="0.25">
      <c r="A556" t="s">
        <v>308</v>
      </c>
      <c r="B556">
        <v>1</v>
      </c>
      <c r="C556" t="s">
        <v>359</v>
      </c>
      <c r="D556" s="14" t="s">
        <v>242</v>
      </c>
      <c r="E556" s="51">
        <v>4.0000000000000001E-3</v>
      </c>
      <c r="F556" s="60">
        <v>5000</v>
      </c>
      <c r="G556" s="60">
        <v>48750</v>
      </c>
    </row>
    <row r="557" spans="1:7" x14ac:dyDescent="0.25">
      <c r="A557" t="s">
        <v>308</v>
      </c>
      <c r="B557">
        <v>2</v>
      </c>
      <c r="C557" t="s">
        <v>359</v>
      </c>
      <c r="D557" s="14" t="s">
        <v>242</v>
      </c>
      <c r="E557" s="51">
        <v>3.7499999999999999E-3</v>
      </c>
      <c r="F557" s="60">
        <v>5000</v>
      </c>
      <c r="G557" s="60">
        <v>48750</v>
      </c>
    </row>
    <row r="558" spans="1:7" x14ac:dyDescent="0.25">
      <c r="A558" t="s">
        <v>308</v>
      </c>
      <c r="B558">
        <v>1</v>
      </c>
      <c r="C558" t="s">
        <v>359</v>
      </c>
      <c r="D558" s="57" t="s">
        <v>151</v>
      </c>
      <c r="E558" s="51">
        <v>6.4999999999999997E-3</v>
      </c>
      <c r="F558" s="60">
        <v>3250</v>
      </c>
      <c r="G558" s="60">
        <v>25000</v>
      </c>
    </row>
    <row r="559" spans="1:7" x14ac:dyDescent="0.25">
      <c r="A559" t="s">
        <v>308</v>
      </c>
      <c r="B559">
        <v>2</v>
      </c>
      <c r="C559" t="s">
        <v>359</v>
      </c>
      <c r="D559" s="57" t="s">
        <v>151</v>
      </c>
      <c r="E559" s="51">
        <v>2.5000000000000001E-3</v>
      </c>
      <c r="F559" s="60">
        <v>3250</v>
      </c>
      <c r="G559" s="60">
        <v>25000</v>
      </c>
    </row>
    <row r="560" spans="1:7" x14ac:dyDescent="0.25">
      <c r="A560" t="s">
        <v>308</v>
      </c>
      <c r="B560">
        <v>1</v>
      </c>
      <c r="C560" t="s">
        <v>359</v>
      </c>
      <c r="D560" s="57" t="s">
        <v>152</v>
      </c>
      <c r="E560" s="51">
        <v>5.4000000000000003E-3</v>
      </c>
      <c r="F560" s="60">
        <v>7500</v>
      </c>
      <c r="G560" s="60">
        <v>48000</v>
      </c>
    </row>
    <row r="561" spans="1:7" x14ac:dyDescent="0.25">
      <c r="A561" t="s">
        <v>308</v>
      </c>
      <c r="B561">
        <v>2</v>
      </c>
      <c r="C561" t="s">
        <v>359</v>
      </c>
      <c r="D561" s="57" t="s">
        <v>152</v>
      </c>
      <c r="E561" s="51">
        <v>4.7999999999999996E-3</v>
      </c>
      <c r="F561" s="60">
        <v>7500</v>
      </c>
      <c r="G561" s="60">
        <v>48000</v>
      </c>
    </row>
    <row r="562" spans="1:7" x14ac:dyDescent="0.25">
      <c r="A562" t="s">
        <v>307</v>
      </c>
      <c r="B562">
        <v>1</v>
      </c>
      <c r="C562" t="s">
        <v>359</v>
      </c>
      <c r="D562" s="57" t="s">
        <v>234</v>
      </c>
      <c r="E562" s="51">
        <v>5.1999999999999998E-3</v>
      </c>
      <c r="F562" s="60">
        <v>9999</v>
      </c>
      <c r="G562" s="60">
        <v>35000</v>
      </c>
    </row>
    <row r="563" spans="1:7" x14ac:dyDescent="0.25">
      <c r="A563" t="s">
        <v>307</v>
      </c>
      <c r="B563">
        <v>2</v>
      </c>
      <c r="C563" t="s">
        <v>359</v>
      </c>
      <c r="D563" s="57" t="s">
        <v>234</v>
      </c>
      <c r="E563" s="51">
        <v>3.5000000000000001E-3</v>
      </c>
      <c r="F563" s="60">
        <v>9999</v>
      </c>
      <c r="G563" s="60">
        <v>35000</v>
      </c>
    </row>
    <row r="564" spans="1:7" x14ac:dyDescent="0.25">
      <c r="A564" t="s">
        <v>307</v>
      </c>
      <c r="B564">
        <v>1</v>
      </c>
      <c r="C564" t="s">
        <v>359</v>
      </c>
      <c r="D564" s="58" t="s">
        <v>235</v>
      </c>
      <c r="E564" s="51">
        <v>5.8999999999999999E-3</v>
      </c>
      <c r="F564" s="60">
        <v>17000</v>
      </c>
      <c r="G564" s="60">
        <v>62000</v>
      </c>
    </row>
    <row r="565" spans="1:7" x14ac:dyDescent="0.25">
      <c r="A565" t="s">
        <v>307</v>
      </c>
      <c r="B565">
        <v>2</v>
      </c>
      <c r="C565" t="s">
        <v>359</v>
      </c>
      <c r="D565" s="58" t="s">
        <v>235</v>
      </c>
      <c r="E565" s="51">
        <v>4.4000000000000003E-3</v>
      </c>
      <c r="F565" s="60">
        <v>17000</v>
      </c>
      <c r="G565" s="60">
        <v>62000</v>
      </c>
    </row>
    <row r="566" spans="1:7" x14ac:dyDescent="0.25">
      <c r="A566" t="s">
        <v>307</v>
      </c>
      <c r="B566">
        <v>1</v>
      </c>
      <c r="C566" t="s">
        <v>359</v>
      </c>
      <c r="D566" s="57" t="s">
        <v>141</v>
      </c>
      <c r="E566" s="51">
        <v>4.3E-3</v>
      </c>
      <c r="F566" s="60">
        <v>12000</v>
      </c>
      <c r="G566" s="60">
        <v>58000</v>
      </c>
    </row>
    <row r="567" spans="1:7" x14ac:dyDescent="0.25">
      <c r="A567" t="s">
        <v>307</v>
      </c>
      <c r="B567">
        <v>2</v>
      </c>
      <c r="C567" t="s">
        <v>359</v>
      </c>
      <c r="D567" s="57" t="s">
        <v>141</v>
      </c>
      <c r="E567" s="51">
        <v>3.0000000000000001E-3</v>
      </c>
      <c r="F567" s="60">
        <v>12000</v>
      </c>
      <c r="G567" s="60">
        <v>58000</v>
      </c>
    </row>
    <row r="568" spans="1:7" x14ac:dyDescent="0.25">
      <c r="A568" t="s">
        <v>307</v>
      </c>
      <c r="B568">
        <v>1</v>
      </c>
      <c r="C568" t="s">
        <v>359</v>
      </c>
      <c r="D568" s="57" t="s">
        <v>38</v>
      </c>
      <c r="E568" s="51">
        <v>4.4999999999999997E-3</v>
      </c>
      <c r="F568" s="60">
        <v>3000</v>
      </c>
      <c r="G568" s="60">
        <v>45000</v>
      </c>
    </row>
    <row r="569" spans="1:7" x14ac:dyDescent="0.25">
      <c r="A569" t="s">
        <v>307</v>
      </c>
      <c r="B569">
        <v>2</v>
      </c>
      <c r="C569" t="s">
        <v>359</v>
      </c>
      <c r="D569" s="57" t="s">
        <v>38</v>
      </c>
      <c r="E569" s="51">
        <v>3.0000000000000001E-3</v>
      </c>
      <c r="F569" s="60">
        <v>3000</v>
      </c>
      <c r="G569" s="60">
        <v>45000</v>
      </c>
    </row>
    <row r="570" spans="1:7" x14ac:dyDescent="0.25">
      <c r="A570" t="s">
        <v>307</v>
      </c>
      <c r="B570">
        <v>1</v>
      </c>
      <c r="C570" t="s">
        <v>359</v>
      </c>
      <c r="D570" s="14" t="s">
        <v>241</v>
      </c>
      <c r="E570" s="51">
        <v>6.0000000000000001E-3</v>
      </c>
      <c r="F570" s="60">
        <v>6000</v>
      </c>
      <c r="G570" s="60">
        <v>45000</v>
      </c>
    </row>
    <row r="571" spans="1:7" x14ac:dyDescent="0.25">
      <c r="A571" t="s">
        <v>307</v>
      </c>
      <c r="B571">
        <v>2</v>
      </c>
      <c r="C571" t="s">
        <v>359</v>
      </c>
      <c r="D571" s="14" t="s">
        <v>241</v>
      </c>
      <c r="E571" s="51">
        <v>4.0000000000000001E-3</v>
      </c>
      <c r="F571" s="60">
        <v>6000</v>
      </c>
      <c r="G571" s="60">
        <v>45000</v>
      </c>
    </row>
    <row r="572" spans="1:7" x14ac:dyDescent="0.25">
      <c r="A572" t="s">
        <v>307</v>
      </c>
      <c r="B572">
        <v>1</v>
      </c>
      <c r="C572" t="s">
        <v>359</v>
      </c>
      <c r="D572" s="57" t="s">
        <v>149</v>
      </c>
      <c r="E572" s="51">
        <v>8.3000000000000001E-3</v>
      </c>
      <c r="F572" s="60">
        <v>8300</v>
      </c>
      <c r="G572" s="60">
        <v>54000</v>
      </c>
    </row>
    <row r="573" spans="1:7" x14ac:dyDescent="0.25">
      <c r="A573" t="s">
        <v>307</v>
      </c>
      <c r="B573">
        <v>2</v>
      </c>
      <c r="C573" t="s">
        <v>359</v>
      </c>
      <c r="D573" s="57" t="s">
        <v>149</v>
      </c>
      <c r="E573" s="51">
        <v>4.1999999999999997E-3</v>
      </c>
      <c r="F573" s="60">
        <v>8300</v>
      </c>
      <c r="G573" s="60">
        <v>54000</v>
      </c>
    </row>
    <row r="574" spans="1:7" x14ac:dyDescent="0.25">
      <c r="A574" t="s">
        <v>307</v>
      </c>
      <c r="B574">
        <v>1</v>
      </c>
      <c r="C574" t="s">
        <v>359</v>
      </c>
      <c r="D574" s="14" t="s">
        <v>242</v>
      </c>
      <c r="E574" s="51">
        <v>4.0000000000000001E-3</v>
      </c>
      <c r="F574" s="60">
        <v>5000</v>
      </c>
      <c r="G574" s="60">
        <v>48750</v>
      </c>
    </row>
    <row r="575" spans="1:7" x14ac:dyDescent="0.25">
      <c r="A575" t="s">
        <v>307</v>
      </c>
      <c r="B575">
        <v>2</v>
      </c>
      <c r="C575" t="s">
        <v>359</v>
      </c>
      <c r="D575" s="14" t="s">
        <v>242</v>
      </c>
      <c r="E575" s="51">
        <v>3.7499999999999999E-3</v>
      </c>
      <c r="F575" s="60">
        <v>5000</v>
      </c>
      <c r="G575" s="60">
        <v>48750</v>
      </c>
    </row>
    <row r="576" spans="1:7" x14ac:dyDescent="0.25">
      <c r="A576" t="s">
        <v>307</v>
      </c>
      <c r="B576">
        <v>1</v>
      </c>
      <c r="C576" t="s">
        <v>359</v>
      </c>
      <c r="D576" s="57" t="s">
        <v>151</v>
      </c>
      <c r="E576" s="51">
        <v>6.4999999999999997E-3</v>
      </c>
      <c r="F576" s="60">
        <v>3250</v>
      </c>
      <c r="G576" s="60">
        <v>25000</v>
      </c>
    </row>
    <row r="577" spans="1:7" x14ac:dyDescent="0.25">
      <c r="A577" t="s">
        <v>307</v>
      </c>
      <c r="B577">
        <v>2</v>
      </c>
      <c r="C577" t="s">
        <v>359</v>
      </c>
      <c r="D577" s="57" t="s">
        <v>151</v>
      </c>
      <c r="E577" s="51">
        <v>2.5000000000000001E-3</v>
      </c>
      <c r="F577" s="60">
        <v>3250</v>
      </c>
      <c r="G577" s="60">
        <v>25000</v>
      </c>
    </row>
    <row r="578" spans="1:7" x14ac:dyDescent="0.25">
      <c r="A578" t="s">
        <v>307</v>
      </c>
      <c r="B578">
        <v>1</v>
      </c>
      <c r="C578" t="s">
        <v>359</v>
      </c>
      <c r="D578" s="14" t="s">
        <v>152</v>
      </c>
      <c r="E578" s="51">
        <v>5.4000000000000003E-3</v>
      </c>
      <c r="F578" s="60">
        <v>7500</v>
      </c>
      <c r="G578" s="60">
        <v>48000</v>
      </c>
    </row>
    <row r="579" spans="1:7" x14ac:dyDescent="0.25">
      <c r="A579" t="s">
        <v>307</v>
      </c>
      <c r="B579">
        <v>2</v>
      </c>
      <c r="C579" t="s">
        <v>359</v>
      </c>
      <c r="D579" s="14" t="s">
        <v>152</v>
      </c>
      <c r="E579" s="51">
        <v>4.7999999999999996E-3</v>
      </c>
      <c r="F579" s="60">
        <v>7500</v>
      </c>
      <c r="G579" s="60">
        <v>48000</v>
      </c>
    </row>
    <row r="580" spans="1:7" x14ac:dyDescent="0.25">
      <c r="A580" t="s">
        <v>310</v>
      </c>
      <c r="B580">
        <v>1</v>
      </c>
      <c r="C580" t="s">
        <v>359</v>
      </c>
      <c r="D580" s="57" t="s">
        <v>138</v>
      </c>
      <c r="E580" s="51">
        <v>7.4999999999999997E-3</v>
      </c>
      <c r="F580" s="60">
        <v>14950</v>
      </c>
      <c r="G580" s="61">
        <v>75000</v>
      </c>
    </row>
    <row r="581" spans="1:7" x14ac:dyDescent="0.25">
      <c r="A581" t="s">
        <v>310</v>
      </c>
      <c r="B581">
        <v>2</v>
      </c>
      <c r="C581" t="s">
        <v>359</v>
      </c>
      <c r="D581" s="57" t="s">
        <v>138</v>
      </c>
      <c r="E581" s="51">
        <v>5.7000000000000002E-3</v>
      </c>
      <c r="F581" s="60">
        <v>14950</v>
      </c>
      <c r="G581" s="61">
        <v>75000</v>
      </c>
    </row>
    <row r="582" spans="1:7" x14ac:dyDescent="0.25">
      <c r="A582" t="s">
        <v>310</v>
      </c>
      <c r="B582">
        <v>1</v>
      </c>
      <c r="C582" t="s">
        <v>359</v>
      </c>
      <c r="D582" s="57" t="s">
        <v>162</v>
      </c>
      <c r="E582" s="51">
        <v>7.0000000000000001E-3</v>
      </c>
      <c r="F582" s="60">
        <v>7500</v>
      </c>
      <c r="G582" s="61">
        <v>78000</v>
      </c>
    </row>
    <row r="583" spans="1:7" x14ac:dyDescent="0.25">
      <c r="A583" t="s">
        <v>310</v>
      </c>
      <c r="B583">
        <v>2</v>
      </c>
      <c r="C583" t="s">
        <v>359</v>
      </c>
      <c r="D583" s="57" t="s">
        <v>162</v>
      </c>
      <c r="E583" s="51">
        <v>5.0000000000000001E-3</v>
      </c>
      <c r="F583" s="60">
        <v>7500</v>
      </c>
      <c r="G583" s="61">
        <v>78000</v>
      </c>
    </row>
    <row r="584" spans="1:7" x14ac:dyDescent="0.25">
      <c r="A584" t="s">
        <v>310</v>
      </c>
      <c r="B584">
        <v>1</v>
      </c>
      <c r="C584" t="s">
        <v>359</v>
      </c>
      <c r="D584" s="57" t="s">
        <v>140</v>
      </c>
      <c r="E584" s="51">
        <v>6.3E-3</v>
      </c>
      <c r="F584" s="60">
        <v>5000</v>
      </c>
      <c r="G584" s="61">
        <v>40000</v>
      </c>
    </row>
    <row r="585" spans="1:7" x14ac:dyDescent="0.25">
      <c r="A585" t="s">
        <v>310</v>
      </c>
      <c r="B585">
        <v>2</v>
      </c>
      <c r="C585" t="s">
        <v>359</v>
      </c>
      <c r="D585" s="57" t="s">
        <v>140</v>
      </c>
      <c r="E585" s="51">
        <v>5.0000000000000001E-3</v>
      </c>
      <c r="F585" s="60">
        <v>5000</v>
      </c>
      <c r="G585" s="61">
        <v>40000</v>
      </c>
    </row>
    <row r="586" spans="1:7" x14ac:dyDescent="0.25">
      <c r="A586" t="s">
        <v>310</v>
      </c>
      <c r="B586">
        <v>1</v>
      </c>
      <c r="C586" t="s">
        <v>359</v>
      </c>
      <c r="D586" s="57" t="s">
        <v>39</v>
      </c>
      <c r="E586" s="51">
        <v>5.0000000000000001E-3</v>
      </c>
      <c r="F586" s="60">
        <v>9000</v>
      </c>
      <c r="G586" s="61">
        <v>52500</v>
      </c>
    </row>
    <row r="587" spans="1:7" x14ac:dyDescent="0.25">
      <c r="A587" t="s">
        <v>310</v>
      </c>
      <c r="B587">
        <v>2</v>
      </c>
      <c r="C587" t="s">
        <v>359</v>
      </c>
      <c r="D587" s="57" t="s">
        <v>39</v>
      </c>
      <c r="E587" s="51">
        <v>3.5000000000000001E-3</v>
      </c>
      <c r="F587" s="60">
        <v>9000</v>
      </c>
      <c r="G587" s="61">
        <v>52500</v>
      </c>
    </row>
    <row r="588" spans="1:7" x14ac:dyDescent="0.25">
      <c r="A588" t="s">
        <v>310</v>
      </c>
      <c r="B588">
        <v>1</v>
      </c>
      <c r="C588" t="s">
        <v>359</v>
      </c>
      <c r="D588" s="57" t="s">
        <v>144</v>
      </c>
      <c r="E588" s="51">
        <v>6.0000000000000001E-3</v>
      </c>
      <c r="F588" s="60">
        <v>8000</v>
      </c>
      <c r="G588" s="61">
        <v>50000</v>
      </c>
    </row>
    <row r="589" spans="1:7" x14ac:dyDescent="0.25">
      <c r="A589" t="s">
        <v>310</v>
      </c>
      <c r="B589">
        <v>2</v>
      </c>
      <c r="C589" t="s">
        <v>359</v>
      </c>
      <c r="D589" s="57" t="s">
        <v>144</v>
      </c>
      <c r="E589" s="51">
        <v>4.4999999999999997E-3</v>
      </c>
      <c r="F589" s="60">
        <v>8000</v>
      </c>
      <c r="G589" s="61">
        <v>50000</v>
      </c>
    </row>
    <row r="590" spans="1:7" x14ac:dyDescent="0.25">
      <c r="A590" t="s">
        <v>310</v>
      </c>
      <c r="B590">
        <v>1</v>
      </c>
      <c r="C590" t="s">
        <v>359</v>
      </c>
      <c r="D590" s="57" t="s">
        <v>145</v>
      </c>
      <c r="E590" s="51">
        <v>6.0000000000000001E-3</v>
      </c>
      <c r="F590" s="60">
        <v>7500</v>
      </c>
      <c r="G590" s="61">
        <v>37500</v>
      </c>
    </row>
    <row r="591" spans="1:7" x14ac:dyDescent="0.25">
      <c r="A591" t="s">
        <v>310</v>
      </c>
      <c r="B591">
        <v>2</v>
      </c>
      <c r="C591" t="s">
        <v>359</v>
      </c>
      <c r="D591" s="57" t="s">
        <v>145</v>
      </c>
      <c r="E591" s="51">
        <v>5.0000000000000001E-3</v>
      </c>
      <c r="F591" s="60">
        <v>7500</v>
      </c>
      <c r="G591" s="61">
        <v>37500</v>
      </c>
    </row>
    <row r="592" spans="1:7" x14ac:dyDescent="0.25">
      <c r="A592" t="s">
        <v>310</v>
      </c>
      <c r="B592">
        <v>1</v>
      </c>
      <c r="C592" t="s">
        <v>359</v>
      </c>
      <c r="D592" s="57" t="s">
        <v>48</v>
      </c>
      <c r="E592" s="51">
        <v>5.5999999999999999E-3</v>
      </c>
      <c r="F592" s="60">
        <v>7000</v>
      </c>
      <c r="G592" s="61">
        <v>72000</v>
      </c>
    </row>
    <row r="593" spans="1:7" x14ac:dyDescent="0.25">
      <c r="A593" t="s">
        <v>310</v>
      </c>
      <c r="B593">
        <v>2</v>
      </c>
      <c r="C593" t="s">
        <v>359</v>
      </c>
      <c r="D593" s="57" t="s">
        <v>48</v>
      </c>
      <c r="E593" s="51">
        <v>4.7999999999999996E-3</v>
      </c>
      <c r="F593" s="60">
        <v>7000</v>
      </c>
      <c r="G593" s="61">
        <v>72000</v>
      </c>
    </row>
    <row r="594" spans="1:7" x14ac:dyDescent="0.25">
      <c r="A594" t="s">
        <v>310</v>
      </c>
      <c r="B594">
        <v>1</v>
      </c>
      <c r="C594" t="s">
        <v>359</v>
      </c>
      <c r="D594" s="57" t="s">
        <v>166</v>
      </c>
      <c r="E594" s="51">
        <v>6.4999999999999997E-3</v>
      </c>
      <c r="F594" s="60">
        <v>5000</v>
      </c>
      <c r="G594" s="61">
        <v>42500</v>
      </c>
    </row>
    <row r="595" spans="1:7" x14ac:dyDescent="0.25">
      <c r="A595" t="s">
        <v>310</v>
      </c>
      <c r="B595">
        <v>2</v>
      </c>
      <c r="C595" t="s">
        <v>359</v>
      </c>
      <c r="D595" s="57" t="s">
        <v>166</v>
      </c>
      <c r="E595" s="51">
        <v>4.4999999999999997E-3</v>
      </c>
      <c r="F595" s="60">
        <v>5000</v>
      </c>
      <c r="G595" s="61">
        <v>42500</v>
      </c>
    </row>
    <row r="596" spans="1:7" x14ac:dyDescent="0.25">
      <c r="A596" t="s">
        <v>310</v>
      </c>
      <c r="B596">
        <v>1</v>
      </c>
      <c r="C596" t="s">
        <v>359</v>
      </c>
      <c r="D596" s="14" t="s">
        <v>242</v>
      </c>
      <c r="E596" s="51">
        <v>5.4999999999999997E-3</v>
      </c>
      <c r="F596" s="60">
        <v>4500</v>
      </c>
      <c r="G596" s="61">
        <v>67500</v>
      </c>
    </row>
    <row r="597" spans="1:7" x14ac:dyDescent="0.25">
      <c r="A597" t="s">
        <v>310</v>
      </c>
      <c r="B597">
        <v>2</v>
      </c>
      <c r="C597" t="s">
        <v>359</v>
      </c>
      <c r="D597" s="14" t="s">
        <v>242</v>
      </c>
      <c r="E597" s="51">
        <v>4.4999999999999997E-3</v>
      </c>
      <c r="F597" s="60">
        <v>4500</v>
      </c>
      <c r="G597" s="61">
        <v>67500</v>
      </c>
    </row>
    <row r="598" spans="1:7" x14ac:dyDescent="0.25">
      <c r="A598" t="s">
        <v>310</v>
      </c>
      <c r="B598">
        <v>1</v>
      </c>
      <c r="C598" t="s">
        <v>359</v>
      </c>
      <c r="D598" s="57" t="s">
        <v>151</v>
      </c>
      <c r="E598" s="51">
        <v>3.5000000000000001E-3</v>
      </c>
      <c r="F598" s="60">
        <v>1750</v>
      </c>
      <c r="G598" s="61">
        <v>25000</v>
      </c>
    </row>
    <row r="599" spans="1:7" x14ac:dyDescent="0.25">
      <c r="A599" t="s">
        <v>310</v>
      </c>
      <c r="B599">
        <v>2</v>
      </c>
      <c r="C599" t="s">
        <v>359</v>
      </c>
      <c r="D599" s="57" t="s">
        <v>151</v>
      </c>
      <c r="E599" s="51">
        <v>2.5000000000000001E-3</v>
      </c>
      <c r="F599" s="60">
        <v>1750</v>
      </c>
      <c r="G599" s="61">
        <v>25000</v>
      </c>
    </row>
    <row r="600" spans="1:7" x14ac:dyDescent="0.25">
      <c r="A600" t="s">
        <v>310</v>
      </c>
      <c r="B600">
        <v>1</v>
      </c>
      <c r="C600" t="s">
        <v>359</v>
      </c>
      <c r="D600" s="57" t="s">
        <v>152</v>
      </c>
      <c r="E600" s="51">
        <v>4.7000000000000002E-3</v>
      </c>
      <c r="F600" s="60">
        <v>8000</v>
      </c>
      <c r="G600" s="61">
        <v>45000</v>
      </c>
    </row>
    <row r="601" spans="1:7" x14ac:dyDescent="0.25">
      <c r="A601" t="s">
        <v>310</v>
      </c>
      <c r="B601">
        <v>2</v>
      </c>
      <c r="C601" t="s">
        <v>359</v>
      </c>
      <c r="D601" s="57" t="s">
        <v>152</v>
      </c>
      <c r="E601" s="51">
        <v>3.5000000000000001E-3</v>
      </c>
      <c r="F601" s="60">
        <v>8000</v>
      </c>
      <c r="G601" s="61">
        <v>45000</v>
      </c>
    </row>
    <row r="602" spans="1:7" x14ac:dyDescent="0.25">
      <c r="A602" t="s">
        <v>309</v>
      </c>
      <c r="B602">
        <v>1</v>
      </c>
      <c r="C602" t="s">
        <v>359</v>
      </c>
      <c r="D602" s="57" t="s">
        <v>138</v>
      </c>
      <c r="E602" s="51">
        <v>7.4999999999999997E-3</v>
      </c>
      <c r="F602" s="60">
        <v>14950</v>
      </c>
      <c r="G602" s="61">
        <v>75000</v>
      </c>
    </row>
    <row r="603" spans="1:7" x14ac:dyDescent="0.25">
      <c r="A603" t="s">
        <v>309</v>
      </c>
      <c r="B603">
        <v>2</v>
      </c>
      <c r="C603" t="s">
        <v>359</v>
      </c>
      <c r="D603" s="57" t="s">
        <v>138</v>
      </c>
      <c r="E603" s="51">
        <v>5.7000000000000002E-3</v>
      </c>
      <c r="F603" s="60">
        <v>14950</v>
      </c>
      <c r="G603" s="61">
        <v>75000</v>
      </c>
    </row>
    <row r="604" spans="1:7" x14ac:dyDescent="0.25">
      <c r="A604" t="s">
        <v>309</v>
      </c>
      <c r="B604">
        <v>1</v>
      </c>
      <c r="C604" t="s">
        <v>359</v>
      </c>
      <c r="D604" s="57" t="s">
        <v>162</v>
      </c>
      <c r="E604" s="51">
        <v>7.0000000000000001E-3</v>
      </c>
      <c r="F604" s="60">
        <v>7500</v>
      </c>
      <c r="G604" s="61">
        <v>78000</v>
      </c>
    </row>
    <row r="605" spans="1:7" x14ac:dyDescent="0.25">
      <c r="A605" t="s">
        <v>309</v>
      </c>
      <c r="B605">
        <v>2</v>
      </c>
      <c r="C605" t="s">
        <v>359</v>
      </c>
      <c r="D605" s="57" t="s">
        <v>162</v>
      </c>
      <c r="E605" s="51">
        <v>5.0000000000000001E-3</v>
      </c>
      <c r="F605" s="60">
        <v>7500</v>
      </c>
      <c r="G605" s="61">
        <v>78000</v>
      </c>
    </row>
    <row r="606" spans="1:7" x14ac:dyDescent="0.25">
      <c r="A606" t="s">
        <v>309</v>
      </c>
      <c r="B606">
        <v>1</v>
      </c>
      <c r="C606" t="s">
        <v>359</v>
      </c>
      <c r="D606" s="57" t="s">
        <v>140</v>
      </c>
      <c r="E606" s="51">
        <v>6.3E-3</v>
      </c>
      <c r="F606" s="60">
        <v>5000</v>
      </c>
      <c r="G606" s="61">
        <v>40000</v>
      </c>
    </row>
    <row r="607" spans="1:7" x14ac:dyDescent="0.25">
      <c r="A607" t="s">
        <v>309</v>
      </c>
      <c r="B607">
        <v>2</v>
      </c>
      <c r="C607" t="s">
        <v>359</v>
      </c>
      <c r="D607" s="57" t="s">
        <v>140</v>
      </c>
      <c r="E607" s="51">
        <v>5.0000000000000001E-3</v>
      </c>
      <c r="F607" s="60">
        <v>5000</v>
      </c>
      <c r="G607" s="61">
        <v>40000</v>
      </c>
    </row>
    <row r="608" spans="1:7" x14ac:dyDescent="0.25">
      <c r="A608" t="s">
        <v>309</v>
      </c>
      <c r="B608">
        <v>1</v>
      </c>
      <c r="C608" t="s">
        <v>359</v>
      </c>
      <c r="D608" s="57" t="s">
        <v>39</v>
      </c>
      <c r="E608" s="51">
        <v>5.0000000000000001E-3</v>
      </c>
      <c r="F608" s="60">
        <v>9000</v>
      </c>
      <c r="G608" s="61">
        <v>52500</v>
      </c>
    </row>
    <row r="609" spans="1:7" x14ac:dyDescent="0.25">
      <c r="A609" t="s">
        <v>309</v>
      </c>
      <c r="B609">
        <v>2</v>
      </c>
      <c r="C609" t="s">
        <v>359</v>
      </c>
      <c r="D609" s="57" t="s">
        <v>39</v>
      </c>
      <c r="E609" s="51">
        <v>3.5000000000000001E-3</v>
      </c>
      <c r="F609" s="60">
        <v>9000</v>
      </c>
      <c r="G609" s="61">
        <v>52500</v>
      </c>
    </row>
    <row r="610" spans="1:7" x14ac:dyDescent="0.25">
      <c r="A610" t="s">
        <v>309</v>
      </c>
      <c r="B610">
        <v>1</v>
      </c>
      <c r="C610" t="s">
        <v>359</v>
      </c>
      <c r="D610" s="57" t="s">
        <v>144</v>
      </c>
      <c r="E610" s="51">
        <v>6.0000000000000001E-3</v>
      </c>
      <c r="F610" s="60">
        <v>8000</v>
      </c>
      <c r="G610" s="61">
        <v>50000</v>
      </c>
    </row>
    <row r="611" spans="1:7" x14ac:dyDescent="0.25">
      <c r="A611" t="s">
        <v>309</v>
      </c>
      <c r="B611">
        <v>2</v>
      </c>
      <c r="C611" t="s">
        <v>359</v>
      </c>
      <c r="D611" s="57" t="s">
        <v>144</v>
      </c>
      <c r="E611" s="51">
        <v>4.4999999999999997E-3</v>
      </c>
      <c r="F611" s="60">
        <v>8000</v>
      </c>
      <c r="G611" s="61">
        <v>50000</v>
      </c>
    </row>
    <row r="612" spans="1:7" x14ac:dyDescent="0.25">
      <c r="A612" t="s">
        <v>309</v>
      </c>
      <c r="B612">
        <v>1</v>
      </c>
      <c r="C612" t="s">
        <v>359</v>
      </c>
      <c r="D612" s="57" t="s">
        <v>145</v>
      </c>
      <c r="E612" s="51">
        <v>6.0000000000000001E-3</v>
      </c>
      <c r="F612" s="60">
        <v>7500</v>
      </c>
      <c r="G612" s="61">
        <v>37500</v>
      </c>
    </row>
    <row r="613" spans="1:7" x14ac:dyDescent="0.25">
      <c r="A613" t="s">
        <v>309</v>
      </c>
      <c r="B613">
        <v>2</v>
      </c>
      <c r="C613" t="s">
        <v>359</v>
      </c>
      <c r="D613" s="57" t="s">
        <v>145</v>
      </c>
      <c r="E613" s="51">
        <v>5.0000000000000001E-3</v>
      </c>
      <c r="F613" s="60">
        <v>7500</v>
      </c>
      <c r="G613" s="61">
        <v>37500</v>
      </c>
    </row>
    <row r="614" spans="1:7" x14ac:dyDescent="0.25">
      <c r="A614" t="s">
        <v>309</v>
      </c>
      <c r="B614">
        <v>1</v>
      </c>
      <c r="C614" t="s">
        <v>359</v>
      </c>
      <c r="D614" s="57" t="s">
        <v>48</v>
      </c>
      <c r="E614" s="51">
        <v>5.1999999999999998E-3</v>
      </c>
      <c r="F614" s="60">
        <v>6500</v>
      </c>
      <c r="G614" s="61">
        <v>66000</v>
      </c>
    </row>
    <row r="615" spans="1:7" x14ac:dyDescent="0.25">
      <c r="A615" t="s">
        <v>309</v>
      </c>
      <c r="B615">
        <v>2</v>
      </c>
      <c r="C615" t="s">
        <v>359</v>
      </c>
      <c r="D615" s="57" t="s">
        <v>48</v>
      </c>
      <c r="E615" s="51">
        <v>4.4000000000000003E-3</v>
      </c>
      <c r="F615" s="60">
        <v>6500</v>
      </c>
      <c r="G615" s="61">
        <v>66000</v>
      </c>
    </row>
    <row r="616" spans="1:7" x14ac:dyDescent="0.25">
      <c r="A616" t="s">
        <v>309</v>
      </c>
      <c r="B616">
        <v>1</v>
      </c>
      <c r="C616" t="s">
        <v>359</v>
      </c>
      <c r="D616" s="57" t="s">
        <v>50</v>
      </c>
      <c r="E616" s="51">
        <v>6.6E-3</v>
      </c>
      <c r="F616" s="60">
        <v>6750</v>
      </c>
      <c r="G616" s="61">
        <v>68400</v>
      </c>
    </row>
    <row r="617" spans="1:7" x14ac:dyDescent="0.25">
      <c r="A617" t="s">
        <v>309</v>
      </c>
      <c r="B617">
        <v>2</v>
      </c>
      <c r="C617" t="s">
        <v>359</v>
      </c>
      <c r="D617" s="57" t="s">
        <v>50</v>
      </c>
      <c r="E617" s="51">
        <v>5.7000000000000002E-3</v>
      </c>
      <c r="F617" s="60">
        <v>6750</v>
      </c>
      <c r="G617" s="61">
        <v>68400</v>
      </c>
    </row>
    <row r="618" spans="1:7" x14ac:dyDescent="0.25">
      <c r="A618" t="s">
        <v>309</v>
      </c>
      <c r="B618">
        <v>1</v>
      </c>
      <c r="C618" t="s">
        <v>359</v>
      </c>
      <c r="D618" s="57" t="s">
        <v>166</v>
      </c>
      <c r="E618" s="51">
        <v>6.4999999999999997E-3</v>
      </c>
      <c r="F618" s="60">
        <v>5000</v>
      </c>
      <c r="G618" s="61">
        <v>42500</v>
      </c>
    </row>
    <row r="619" spans="1:7" x14ac:dyDescent="0.25">
      <c r="A619" t="s">
        <v>309</v>
      </c>
      <c r="B619">
        <v>2</v>
      </c>
      <c r="C619" t="s">
        <v>359</v>
      </c>
      <c r="D619" s="57" t="s">
        <v>166</v>
      </c>
      <c r="E619" s="51">
        <v>4.4999999999999997E-3</v>
      </c>
      <c r="F619" s="60">
        <v>5000</v>
      </c>
      <c r="G619" s="61">
        <v>42500</v>
      </c>
    </row>
    <row r="620" spans="1:7" x14ac:dyDescent="0.25">
      <c r="A620" t="s">
        <v>309</v>
      </c>
      <c r="B620">
        <v>1</v>
      </c>
      <c r="C620" t="s">
        <v>359</v>
      </c>
      <c r="D620" s="14" t="s">
        <v>242</v>
      </c>
      <c r="E620" s="51">
        <v>5.4999999999999997E-3</v>
      </c>
      <c r="F620" s="60">
        <v>4500</v>
      </c>
      <c r="G620" s="61">
        <v>67500</v>
      </c>
    </row>
    <row r="621" spans="1:7" x14ac:dyDescent="0.25">
      <c r="A621" t="s">
        <v>309</v>
      </c>
      <c r="B621">
        <v>2</v>
      </c>
      <c r="C621" t="s">
        <v>359</v>
      </c>
      <c r="D621" s="14" t="s">
        <v>242</v>
      </c>
      <c r="E621" s="51">
        <v>4.4999999999999997E-3</v>
      </c>
      <c r="F621" s="60">
        <v>4500</v>
      </c>
      <c r="G621" s="61">
        <v>67500</v>
      </c>
    </row>
    <row r="622" spans="1:7" x14ac:dyDescent="0.25">
      <c r="A622" t="s">
        <v>309</v>
      </c>
      <c r="B622">
        <v>1</v>
      </c>
      <c r="C622" t="s">
        <v>359</v>
      </c>
      <c r="D622" s="57" t="s">
        <v>151</v>
      </c>
      <c r="E622" s="51">
        <v>3.5000000000000001E-3</v>
      </c>
      <c r="F622" s="60">
        <v>1750</v>
      </c>
      <c r="G622" s="61">
        <v>25000</v>
      </c>
    </row>
    <row r="623" spans="1:7" x14ac:dyDescent="0.25">
      <c r="A623" t="s">
        <v>309</v>
      </c>
      <c r="B623">
        <v>2</v>
      </c>
      <c r="C623" t="s">
        <v>359</v>
      </c>
      <c r="D623" s="57" t="s">
        <v>151</v>
      </c>
      <c r="E623" s="51">
        <v>2.5000000000000001E-3</v>
      </c>
      <c r="F623" s="60">
        <v>1750</v>
      </c>
      <c r="G623" s="61">
        <v>25000</v>
      </c>
    </row>
    <row r="624" spans="1:7" x14ac:dyDescent="0.25">
      <c r="A624" t="s">
        <v>309</v>
      </c>
      <c r="B624">
        <v>1</v>
      </c>
      <c r="C624" t="s">
        <v>359</v>
      </c>
      <c r="D624" s="57" t="s">
        <v>152</v>
      </c>
      <c r="E624" s="51">
        <v>4.7000000000000002E-3</v>
      </c>
      <c r="F624" s="60">
        <v>8000</v>
      </c>
      <c r="G624" s="61">
        <v>45000</v>
      </c>
    </row>
    <row r="625" spans="1:7" x14ac:dyDescent="0.25">
      <c r="A625" t="s">
        <v>309</v>
      </c>
      <c r="B625">
        <v>2</v>
      </c>
      <c r="C625" t="s">
        <v>359</v>
      </c>
      <c r="D625" s="57" t="s">
        <v>152</v>
      </c>
      <c r="E625" s="51">
        <v>3.5000000000000001E-3</v>
      </c>
      <c r="F625" s="60">
        <v>8000</v>
      </c>
      <c r="G625" s="61">
        <v>45000</v>
      </c>
    </row>
    <row r="626" spans="1:7" x14ac:dyDescent="0.25">
      <c r="A626" t="s">
        <v>312</v>
      </c>
      <c r="B626">
        <v>1</v>
      </c>
      <c r="C626" t="s">
        <v>364</v>
      </c>
      <c r="D626" s="14" t="s">
        <v>138</v>
      </c>
      <c r="E626" s="67">
        <v>2.5000000000000001E-3</v>
      </c>
      <c r="F626" s="66">
        <v>3500</v>
      </c>
      <c r="G626" s="66">
        <v>13500</v>
      </c>
    </row>
    <row r="627" spans="1:7" x14ac:dyDescent="0.25">
      <c r="A627" t="s">
        <v>312</v>
      </c>
      <c r="B627">
        <v>2</v>
      </c>
      <c r="C627" t="s">
        <v>364</v>
      </c>
      <c r="D627" s="14" t="s">
        <v>138</v>
      </c>
      <c r="E627" s="67">
        <v>8.9999999999999998E-4</v>
      </c>
      <c r="F627" s="66">
        <v>3500</v>
      </c>
      <c r="G627" s="66">
        <v>13500</v>
      </c>
    </row>
    <row r="628" spans="1:7" x14ac:dyDescent="0.25">
      <c r="A628" t="s">
        <v>312</v>
      </c>
      <c r="B628">
        <v>1</v>
      </c>
      <c r="C628" t="s">
        <v>365</v>
      </c>
      <c r="D628" s="14" t="s">
        <v>138</v>
      </c>
      <c r="E628" s="71">
        <v>3.5000000000000001E-3</v>
      </c>
      <c r="F628" s="66">
        <v>6000</v>
      </c>
      <c r="G628" s="66">
        <v>22000</v>
      </c>
    </row>
    <row r="629" spans="1:7" x14ac:dyDescent="0.25">
      <c r="A629" t="s">
        <v>312</v>
      </c>
      <c r="B629">
        <v>2</v>
      </c>
      <c r="C629" t="s">
        <v>365</v>
      </c>
      <c r="D629" s="14" t="s">
        <v>138</v>
      </c>
      <c r="E629" s="71">
        <v>1.6999999999999999E-3</v>
      </c>
      <c r="F629" s="66">
        <v>6000</v>
      </c>
      <c r="G629" s="66">
        <v>22000</v>
      </c>
    </row>
    <row r="630" spans="1:7" x14ac:dyDescent="0.25">
      <c r="A630" t="s">
        <v>312</v>
      </c>
      <c r="B630">
        <v>1</v>
      </c>
      <c r="C630" t="s">
        <v>364</v>
      </c>
      <c r="D630" s="14" t="s">
        <v>162</v>
      </c>
      <c r="E630" s="67">
        <v>1.1999999999999999E-3</v>
      </c>
      <c r="F630" s="66">
        <v>3200</v>
      </c>
      <c r="G630" s="66">
        <v>12000</v>
      </c>
    </row>
    <row r="631" spans="1:7" x14ac:dyDescent="0.25">
      <c r="A631" t="s">
        <v>312</v>
      </c>
      <c r="B631">
        <v>2</v>
      </c>
      <c r="C631" t="s">
        <v>364</v>
      </c>
      <c r="D631" s="14" t="s">
        <v>162</v>
      </c>
      <c r="E631" s="67">
        <v>8.9999999999999998E-4</v>
      </c>
      <c r="F631" s="66">
        <v>3200</v>
      </c>
      <c r="G631" s="66">
        <v>12000</v>
      </c>
    </row>
    <row r="632" spans="1:7" x14ac:dyDescent="0.25">
      <c r="A632" t="s">
        <v>312</v>
      </c>
      <c r="B632">
        <v>1</v>
      </c>
      <c r="C632" t="s">
        <v>365</v>
      </c>
      <c r="D632" s="14" t="s">
        <v>162</v>
      </c>
      <c r="E632" s="71">
        <v>1.6999999999999999E-3</v>
      </c>
      <c r="F632" s="66">
        <v>4950</v>
      </c>
      <c r="G632" s="66">
        <v>18000</v>
      </c>
    </row>
    <row r="633" spans="1:7" x14ac:dyDescent="0.25">
      <c r="A633" t="s">
        <v>312</v>
      </c>
      <c r="B633">
        <v>2</v>
      </c>
      <c r="C633" t="s">
        <v>365</v>
      </c>
      <c r="D633" s="14" t="s">
        <v>162</v>
      </c>
      <c r="E633" s="71">
        <v>1.1999999999999999E-3</v>
      </c>
      <c r="F633" s="66">
        <v>4950</v>
      </c>
      <c r="G633" s="66">
        <v>18000</v>
      </c>
    </row>
    <row r="634" spans="1:7" x14ac:dyDescent="0.25">
      <c r="A634" t="s">
        <v>312</v>
      </c>
      <c r="B634">
        <v>1</v>
      </c>
      <c r="C634" t="s">
        <v>364</v>
      </c>
      <c r="D634" s="14" t="s">
        <v>253</v>
      </c>
      <c r="E634" s="67">
        <v>1.1000000000000001E-3</v>
      </c>
      <c r="F634" s="66">
        <v>3000</v>
      </c>
      <c r="G634" s="66">
        <v>8700</v>
      </c>
    </row>
    <row r="635" spans="1:7" x14ac:dyDescent="0.25">
      <c r="A635" t="s">
        <v>312</v>
      </c>
      <c r="B635">
        <v>2</v>
      </c>
      <c r="C635" t="s">
        <v>364</v>
      </c>
      <c r="D635" s="14" t="s">
        <v>253</v>
      </c>
      <c r="E635" s="71">
        <v>5.8E-4</v>
      </c>
      <c r="F635" s="66">
        <v>3000</v>
      </c>
      <c r="G635" s="66">
        <v>8700</v>
      </c>
    </row>
    <row r="636" spans="1:7" x14ac:dyDescent="0.25">
      <c r="A636" t="s">
        <v>312</v>
      </c>
      <c r="B636">
        <v>1</v>
      </c>
      <c r="C636" t="s">
        <v>365</v>
      </c>
      <c r="D636" s="14" t="s">
        <v>253</v>
      </c>
      <c r="E636" s="71">
        <v>2.5000000000000001E-3</v>
      </c>
      <c r="F636" s="66">
        <v>6500</v>
      </c>
      <c r="G636" s="66">
        <v>19500</v>
      </c>
    </row>
    <row r="637" spans="1:7" x14ac:dyDescent="0.25">
      <c r="A637" t="s">
        <v>312</v>
      </c>
      <c r="B637">
        <v>2</v>
      </c>
      <c r="C637" t="s">
        <v>365</v>
      </c>
      <c r="D637" s="14" t="s">
        <v>253</v>
      </c>
      <c r="E637" s="71">
        <v>1.2999999999999999E-3</v>
      </c>
      <c r="F637" s="66">
        <v>6500</v>
      </c>
      <c r="G637" s="66">
        <v>19500</v>
      </c>
    </row>
    <row r="638" spans="1:7" x14ac:dyDescent="0.25">
      <c r="A638" t="s">
        <v>312</v>
      </c>
      <c r="B638">
        <v>1</v>
      </c>
      <c r="C638" t="s">
        <v>364</v>
      </c>
      <c r="D638" s="14" t="s">
        <v>188</v>
      </c>
      <c r="E638" s="67">
        <v>1.9E-3</v>
      </c>
      <c r="F638" s="66">
        <v>1650</v>
      </c>
      <c r="G638" s="66">
        <v>9000</v>
      </c>
    </row>
    <row r="639" spans="1:7" x14ac:dyDescent="0.25">
      <c r="A639" t="s">
        <v>312</v>
      </c>
      <c r="B639">
        <v>2</v>
      </c>
      <c r="C639" t="s">
        <v>364</v>
      </c>
      <c r="D639" s="14" t="s">
        <v>188</v>
      </c>
      <c r="E639" s="67">
        <v>1.1000000000000001E-3</v>
      </c>
      <c r="F639" s="66">
        <v>1650</v>
      </c>
      <c r="G639" s="66">
        <v>9000</v>
      </c>
    </row>
    <row r="640" spans="1:7" x14ac:dyDescent="0.25">
      <c r="A640" t="s">
        <v>312</v>
      </c>
      <c r="B640">
        <v>1</v>
      </c>
      <c r="C640" t="s">
        <v>365</v>
      </c>
      <c r="D640" s="14" t="s">
        <v>188</v>
      </c>
      <c r="E640" s="71">
        <v>3.0999999999999999E-3</v>
      </c>
      <c r="F640" s="66">
        <v>2750</v>
      </c>
      <c r="G640" s="66">
        <v>18000</v>
      </c>
    </row>
    <row r="641" spans="1:7" x14ac:dyDescent="0.25">
      <c r="A641" t="s">
        <v>312</v>
      </c>
      <c r="B641">
        <v>2</v>
      </c>
      <c r="C641" t="s">
        <v>365</v>
      </c>
      <c r="D641" s="14" t="s">
        <v>188</v>
      </c>
      <c r="E641" s="71">
        <v>1.9E-3</v>
      </c>
      <c r="F641" s="66">
        <v>2750</v>
      </c>
      <c r="G641" s="66">
        <v>18000</v>
      </c>
    </row>
    <row r="642" spans="1:7" x14ac:dyDescent="0.25">
      <c r="A642" t="s">
        <v>312</v>
      </c>
      <c r="B642">
        <v>1</v>
      </c>
      <c r="C642" t="s">
        <v>364</v>
      </c>
      <c r="D642" s="14" t="s">
        <v>146</v>
      </c>
      <c r="E642" s="71">
        <v>7.5000000000000002E-4</v>
      </c>
      <c r="F642" s="66">
        <v>300</v>
      </c>
      <c r="G642" s="66">
        <v>4000</v>
      </c>
    </row>
    <row r="643" spans="1:7" x14ac:dyDescent="0.25">
      <c r="A643" t="s">
        <v>312</v>
      </c>
      <c r="B643">
        <v>2</v>
      </c>
      <c r="C643" t="s">
        <v>364</v>
      </c>
      <c r="D643" s="14" t="s">
        <v>146</v>
      </c>
      <c r="E643" s="71">
        <v>2.5000000000000001E-4</v>
      </c>
      <c r="F643" s="66">
        <v>300</v>
      </c>
      <c r="G643" s="66">
        <v>4000</v>
      </c>
    </row>
    <row r="644" spans="1:7" x14ac:dyDescent="0.25">
      <c r="A644" t="s">
        <v>312</v>
      </c>
      <c r="B644">
        <v>1</v>
      </c>
      <c r="C644" t="s">
        <v>365</v>
      </c>
      <c r="D644" s="14" t="s">
        <v>146</v>
      </c>
      <c r="E644" s="71">
        <v>2.5000000000000001E-3</v>
      </c>
      <c r="F644" s="66">
        <v>975</v>
      </c>
      <c r="G644" s="66">
        <v>13500</v>
      </c>
    </row>
    <row r="645" spans="1:7" x14ac:dyDescent="0.25">
      <c r="A645" t="s">
        <v>312</v>
      </c>
      <c r="B645">
        <v>2</v>
      </c>
      <c r="C645" t="s">
        <v>365</v>
      </c>
      <c r="D645" s="14" t="s">
        <v>146</v>
      </c>
      <c r="E645" s="71">
        <v>8.9999999999999998E-4</v>
      </c>
      <c r="F645" s="66">
        <v>975</v>
      </c>
      <c r="G645" s="66">
        <v>13500</v>
      </c>
    </row>
    <row r="646" spans="1:7" x14ac:dyDescent="0.25">
      <c r="A646" t="s">
        <v>312</v>
      </c>
      <c r="B646">
        <v>1</v>
      </c>
      <c r="C646" t="s">
        <v>364</v>
      </c>
      <c r="D646" s="14" t="s">
        <v>255</v>
      </c>
      <c r="E646" s="67">
        <v>6.9999999999999999E-4</v>
      </c>
      <c r="F646" s="66">
        <v>1500</v>
      </c>
      <c r="G646" s="66">
        <v>4750</v>
      </c>
    </row>
    <row r="647" spans="1:7" x14ac:dyDescent="0.25">
      <c r="A647" t="s">
        <v>312</v>
      </c>
      <c r="B647">
        <v>2</v>
      </c>
      <c r="C647" t="s">
        <v>364</v>
      </c>
      <c r="D647" s="14" t="s">
        <v>255</v>
      </c>
      <c r="E647" s="67">
        <v>4.0000000000000002E-4</v>
      </c>
      <c r="F647" s="66">
        <v>1500</v>
      </c>
      <c r="G647" s="66">
        <v>4750</v>
      </c>
    </row>
    <row r="648" spans="1:7" x14ac:dyDescent="0.25">
      <c r="A648" t="s">
        <v>312</v>
      </c>
      <c r="B648">
        <v>1</v>
      </c>
      <c r="C648" t="s">
        <v>365</v>
      </c>
      <c r="D648" s="14" t="s">
        <v>255</v>
      </c>
      <c r="E648" s="71">
        <v>1.1999999999999999E-3</v>
      </c>
      <c r="F648" s="66">
        <v>2500</v>
      </c>
      <c r="G648" s="66">
        <v>9000</v>
      </c>
    </row>
    <row r="649" spans="1:7" x14ac:dyDescent="0.25">
      <c r="A649" t="s">
        <v>312</v>
      </c>
      <c r="B649">
        <v>2</v>
      </c>
      <c r="C649" t="s">
        <v>365</v>
      </c>
      <c r="D649" s="14" t="s">
        <v>255</v>
      </c>
      <c r="E649" s="71">
        <v>8.0000000000000004E-4</v>
      </c>
      <c r="F649" s="66">
        <v>2500</v>
      </c>
      <c r="G649" s="66">
        <v>9000</v>
      </c>
    </row>
    <row r="650" spans="1:7" x14ac:dyDescent="0.25">
      <c r="A650" t="s">
        <v>312</v>
      </c>
      <c r="B650">
        <v>1</v>
      </c>
      <c r="C650" t="s">
        <v>364</v>
      </c>
      <c r="D650" s="14" t="s">
        <v>166</v>
      </c>
      <c r="E650" s="71">
        <v>1.4499999999999999E-3</v>
      </c>
      <c r="F650" s="66">
        <v>2000</v>
      </c>
      <c r="G650" s="66">
        <v>6000</v>
      </c>
    </row>
    <row r="651" spans="1:7" x14ac:dyDescent="0.25">
      <c r="A651" t="s">
        <v>312</v>
      </c>
      <c r="B651">
        <v>2</v>
      </c>
      <c r="C651" t="s">
        <v>364</v>
      </c>
      <c r="D651" s="14" t="s">
        <v>166</v>
      </c>
      <c r="E651" s="71">
        <v>1E-3</v>
      </c>
      <c r="F651" s="66">
        <v>2000</v>
      </c>
      <c r="G651" s="66">
        <v>6000</v>
      </c>
    </row>
    <row r="652" spans="1:7" x14ac:dyDescent="0.25">
      <c r="A652" t="s">
        <v>312</v>
      </c>
      <c r="B652">
        <v>1</v>
      </c>
      <c r="C652" t="s">
        <v>365</v>
      </c>
      <c r="D652" s="14" t="s">
        <v>166</v>
      </c>
      <c r="E652" s="71">
        <v>1.8E-3</v>
      </c>
      <c r="F652" s="66">
        <v>3000</v>
      </c>
      <c r="G652" s="66">
        <v>15000</v>
      </c>
    </row>
    <row r="653" spans="1:7" x14ac:dyDescent="0.25">
      <c r="A653" t="s">
        <v>312</v>
      </c>
      <c r="B653">
        <v>2</v>
      </c>
      <c r="C653" t="s">
        <v>365</v>
      </c>
      <c r="D653" s="14" t="s">
        <v>166</v>
      </c>
      <c r="E653" s="71">
        <v>1.2999999999999999E-3</v>
      </c>
      <c r="F653" s="66">
        <v>3000</v>
      </c>
      <c r="G653" s="66">
        <v>15000</v>
      </c>
    </row>
    <row r="654" spans="1:7" x14ac:dyDescent="0.25">
      <c r="A654" t="s">
        <v>312</v>
      </c>
      <c r="B654">
        <v>1</v>
      </c>
      <c r="C654" t="s">
        <v>364</v>
      </c>
      <c r="D654" s="14" t="s">
        <v>256</v>
      </c>
      <c r="E654" s="67">
        <v>1E-3</v>
      </c>
      <c r="F654" s="82">
        <v>550</v>
      </c>
      <c r="G654" s="82">
        <v>5000</v>
      </c>
    </row>
    <row r="655" spans="1:7" x14ac:dyDescent="0.25">
      <c r="A655" t="s">
        <v>312</v>
      </c>
      <c r="B655">
        <v>2</v>
      </c>
      <c r="C655" t="s">
        <v>364</v>
      </c>
      <c r="D655" s="14" t="s">
        <v>256</v>
      </c>
      <c r="E655" s="67">
        <v>5.0000000000000001E-4</v>
      </c>
      <c r="F655" s="82">
        <v>550</v>
      </c>
      <c r="G655" s="82">
        <v>5000</v>
      </c>
    </row>
    <row r="656" spans="1:7" x14ac:dyDescent="0.25">
      <c r="A656" t="s">
        <v>312</v>
      </c>
      <c r="B656">
        <v>1</v>
      </c>
      <c r="C656" t="s">
        <v>365</v>
      </c>
      <c r="D656" s="14" t="s">
        <v>256</v>
      </c>
      <c r="E656" s="71">
        <v>2E-3</v>
      </c>
      <c r="F656" s="66">
        <v>1150</v>
      </c>
      <c r="G656" s="66">
        <v>20000</v>
      </c>
    </row>
    <row r="657" spans="1:7" x14ac:dyDescent="0.25">
      <c r="A657" t="s">
        <v>312</v>
      </c>
      <c r="B657">
        <v>2</v>
      </c>
      <c r="C657" t="s">
        <v>365</v>
      </c>
      <c r="D657" s="14" t="s">
        <v>256</v>
      </c>
      <c r="E657" s="71">
        <v>1E-3</v>
      </c>
      <c r="F657" s="66">
        <v>1150</v>
      </c>
      <c r="G657" s="66">
        <v>20000</v>
      </c>
    </row>
    <row r="658" spans="1:7" x14ac:dyDescent="0.25">
      <c r="A658" t="s">
        <v>312</v>
      </c>
      <c r="B658">
        <v>1</v>
      </c>
      <c r="C658" t="s">
        <v>364</v>
      </c>
      <c r="D658" s="14" t="s">
        <v>56</v>
      </c>
      <c r="E658" s="67">
        <v>1.5E-3</v>
      </c>
      <c r="F658" s="66">
        <v>7738</v>
      </c>
      <c r="G658" s="66">
        <v>13724</v>
      </c>
    </row>
    <row r="659" spans="1:7" x14ac:dyDescent="0.25">
      <c r="A659" t="s">
        <v>312</v>
      </c>
      <c r="B659">
        <v>2</v>
      </c>
      <c r="C659" t="s">
        <v>364</v>
      </c>
      <c r="D659" s="14" t="s">
        <v>56</v>
      </c>
      <c r="E659" s="67">
        <v>1.2999999999999999E-3</v>
      </c>
      <c r="F659" s="66">
        <v>7738</v>
      </c>
      <c r="G659" s="66">
        <v>13724</v>
      </c>
    </row>
    <row r="660" spans="1:7" x14ac:dyDescent="0.25">
      <c r="A660" t="s">
        <v>312</v>
      </c>
      <c r="B660">
        <v>1</v>
      </c>
      <c r="C660" t="s">
        <v>365</v>
      </c>
      <c r="D660" s="14" t="s">
        <v>56</v>
      </c>
      <c r="E660" s="67">
        <v>2.5000000000000001E-3</v>
      </c>
      <c r="F660" s="66">
        <v>11169</v>
      </c>
      <c r="G660" s="66">
        <v>20659</v>
      </c>
    </row>
    <row r="661" spans="1:7" x14ac:dyDescent="0.25">
      <c r="A661" t="s">
        <v>312</v>
      </c>
      <c r="B661">
        <v>2</v>
      </c>
      <c r="C661" t="s">
        <v>365</v>
      </c>
      <c r="D661" s="14" t="s">
        <v>56</v>
      </c>
      <c r="E661" s="67">
        <v>2E-3</v>
      </c>
      <c r="F661" s="66">
        <v>11169</v>
      </c>
      <c r="G661" s="66">
        <v>20659</v>
      </c>
    </row>
    <row r="662" spans="1:7" x14ac:dyDescent="0.25">
      <c r="A662" t="s">
        <v>312</v>
      </c>
      <c r="B662">
        <v>1</v>
      </c>
      <c r="C662" t="s">
        <v>364</v>
      </c>
      <c r="D662" s="14" t="s">
        <v>151</v>
      </c>
      <c r="E662" s="67">
        <v>1.2999999999999999E-3</v>
      </c>
      <c r="F662" s="66">
        <v>650</v>
      </c>
      <c r="G662" s="66">
        <v>7000</v>
      </c>
    </row>
    <row r="663" spans="1:7" x14ac:dyDescent="0.25">
      <c r="A663" t="s">
        <v>312</v>
      </c>
      <c r="B663">
        <v>2</v>
      </c>
      <c r="C663" t="s">
        <v>364</v>
      </c>
      <c r="D663" s="14" t="s">
        <v>151</v>
      </c>
      <c r="E663" s="67">
        <v>6.9999999999999999E-4</v>
      </c>
      <c r="F663" s="66">
        <v>650</v>
      </c>
      <c r="G663" s="66">
        <v>7000</v>
      </c>
    </row>
    <row r="664" spans="1:7" x14ac:dyDescent="0.25">
      <c r="A664" t="s">
        <v>312</v>
      </c>
      <c r="B664">
        <v>1</v>
      </c>
      <c r="C664" t="s">
        <v>365</v>
      </c>
      <c r="D664" s="14" t="s">
        <v>151</v>
      </c>
      <c r="E664" s="71">
        <v>1.2999999999999999E-3</v>
      </c>
      <c r="F664" s="66">
        <v>650</v>
      </c>
      <c r="G664" s="66">
        <v>7000</v>
      </c>
    </row>
    <row r="665" spans="1:7" x14ac:dyDescent="0.25">
      <c r="A665" t="s">
        <v>312</v>
      </c>
      <c r="B665">
        <v>2</v>
      </c>
      <c r="C665" t="s">
        <v>365</v>
      </c>
      <c r="D665" s="14" t="s">
        <v>151</v>
      </c>
      <c r="E665" s="71">
        <v>6.9999999999999999E-4</v>
      </c>
      <c r="F665" s="66">
        <v>650</v>
      </c>
      <c r="G665" s="66">
        <v>7000</v>
      </c>
    </row>
    <row r="666" spans="1:7" x14ac:dyDescent="0.25">
      <c r="A666" t="s">
        <v>312</v>
      </c>
      <c r="B666">
        <v>1</v>
      </c>
      <c r="C666" t="s">
        <v>364</v>
      </c>
      <c r="D666" s="14" t="s">
        <v>152</v>
      </c>
      <c r="E666" s="85">
        <v>1.1999999999999999E-3</v>
      </c>
      <c r="F666" s="84">
        <v>3500</v>
      </c>
      <c r="G666" s="84">
        <v>7500</v>
      </c>
    </row>
    <row r="667" spans="1:7" x14ac:dyDescent="0.25">
      <c r="A667" t="s">
        <v>312</v>
      </c>
      <c r="B667">
        <v>2</v>
      </c>
      <c r="C667" t="s">
        <v>364</v>
      </c>
      <c r="D667" s="14" t="s">
        <v>152</v>
      </c>
      <c r="E667" s="83">
        <v>5.5000000000000003E-4</v>
      </c>
      <c r="F667" s="84">
        <v>3500</v>
      </c>
      <c r="G667" s="84">
        <v>7500</v>
      </c>
    </row>
    <row r="668" spans="1:7" x14ac:dyDescent="0.25">
      <c r="A668" t="s">
        <v>312</v>
      </c>
      <c r="B668">
        <v>1</v>
      </c>
      <c r="C668" t="s">
        <v>365</v>
      </c>
      <c r="D668" s="14" t="s">
        <v>152</v>
      </c>
      <c r="E668" s="83">
        <v>1.8E-3</v>
      </c>
      <c r="F668" s="84">
        <v>3500</v>
      </c>
      <c r="G668" s="84">
        <v>7500</v>
      </c>
    </row>
    <row r="669" spans="1:7" x14ac:dyDescent="0.25">
      <c r="A669" t="s">
        <v>312</v>
      </c>
      <c r="B669">
        <v>2</v>
      </c>
      <c r="C669" t="s">
        <v>365</v>
      </c>
      <c r="D669" s="14" t="s">
        <v>152</v>
      </c>
      <c r="E669" s="83">
        <v>8.0000000000000004E-4</v>
      </c>
      <c r="F669" s="84">
        <v>3500</v>
      </c>
      <c r="G669" s="84">
        <v>7500</v>
      </c>
    </row>
    <row r="670" spans="1:7" x14ac:dyDescent="0.25">
      <c r="A670" t="s">
        <v>312</v>
      </c>
      <c r="B670">
        <v>1</v>
      </c>
      <c r="C670" t="s">
        <v>364</v>
      </c>
      <c r="D670" s="14" t="s">
        <v>257</v>
      </c>
      <c r="E670" s="67">
        <v>1E-3</v>
      </c>
      <c r="F670" s="66">
        <v>1000</v>
      </c>
      <c r="G670" s="66">
        <v>10500</v>
      </c>
    </row>
    <row r="671" spans="1:7" x14ac:dyDescent="0.25">
      <c r="A671" t="s">
        <v>312</v>
      </c>
      <c r="B671">
        <v>2</v>
      </c>
      <c r="C671" t="s">
        <v>364</v>
      </c>
      <c r="D671" s="14" t="s">
        <v>257</v>
      </c>
      <c r="E671" s="67">
        <v>6.9999999999999999E-4</v>
      </c>
      <c r="F671" s="66">
        <v>1000</v>
      </c>
      <c r="G671" s="66">
        <v>10500</v>
      </c>
    </row>
    <row r="672" spans="1:7" x14ac:dyDescent="0.25">
      <c r="A672" t="s">
        <v>312</v>
      </c>
      <c r="B672">
        <v>1</v>
      </c>
      <c r="C672" t="s">
        <v>365</v>
      </c>
      <c r="D672" s="14" t="s">
        <v>257</v>
      </c>
      <c r="E672" s="71">
        <v>2E-3</v>
      </c>
      <c r="F672" s="66">
        <v>2000</v>
      </c>
      <c r="G672" s="66">
        <v>22500</v>
      </c>
    </row>
    <row r="673" spans="1:7" x14ac:dyDescent="0.25">
      <c r="A673" t="s">
        <v>312</v>
      </c>
      <c r="B673">
        <v>2</v>
      </c>
      <c r="C673" t="s">
        <v>365</v>
      </c>
      <c r="D673" s="14" t="s">
        <v>257</v>
      </c>
      <c r="E673" s="71">
        <v>1.5E-3</v>
      </c>
      <c r="F673" s="66">
        <v>2000</v>
      </c>
      <c r="G673" s="66">
        <v>22500</v>
      </c>
    </row>
    <row r="674" spans="1:7" x14ac:dyDescent="0.25">
      <c r="A674" t="s">
        <v>311</v>
      </c>
      <c r="B674">
        <v>1</v>
      </c>
      <c r="C674" t="s">
        <v>364</v>
      </c>
      <c r="D674" s="14" t="s">
        <v>138</v>
      </c>
      <c r="E674" s="67">
        <v>2.5000000000000001E-3</v>
      </c>
      <c r="F674" s="66">
        <v>2500</v>
      </c>
      <c r="G674" s="66">
        <v>7500</v>
      </c>
    </row>
    <row r="675" spans="1:7" x14ac:dyDescent="0.25">
      <c r="A675" t="s">
        <v>311</v>
      </c>
      <c r="B675">
        <v>2</v>
      </c>
      <c r="C675" t="s">
        <v>364</v>
      </c>
      <c r="D675" s="14" t="s">
        <v>138</v>
      </c>
      <c r="E675" s="67">
        <v>5.0000000000000001E-4</v>
      </c>
      <c r="F675" s="66">
        <v>2500</v>
      </c>
      <c r="G675" s="66">
        <v>7500</v>
      </c>
    </row>
    <row r="676" spans="1:7" x14ac:dyDescent="0.25">
      <c r="A676" t="s">
        <v>311</v>
      </c>
      <c r="B676">
        <v>1</v>
      </c>
      <c r="C676" t="s">
        <v>365</v>
      </c>
      <c r="D676" s="14" t="s">
        <v>138</v>
      </c>
      <c r="E676" s="71">
        <v>7.4999999999999997E-3</v>
      </c>
      <c r="F676" s="66">
        <v>7500</v>
      </c>
      <c r="G676" s="66">
        <v>25500</v>
      </c>
    </row>
    <row r="677" spans="1:7" x14ac:dyDescent="0.25">
      <c r="A677" t="s">
        <v>311</v>
      </c>
      <c r="B677">
        <v>2</v>
      </c>
      <c r="C677" t="s">
        <v>365</v>
      </c>
      <c r="D677" s="14" t="s">
        <v>138</v>
      </c>
      <c r="E677" s="71">
        <v>1.6999999999999999E-3</v>
      </c>
      <c r="F677" s="66">
        <v>7500</v>
      </c>
      <c r="G677" s="66">
        <v>25500</v>
      </c>
    </row>
    <row r="678" spans="1:7" x14ac:dyDescent="0.25">
      <c r="A678" t="s">
        <v>311</v>
      </c>
      <c r="B678">
        <v>1</v>
      </c>
      <c r="C678" t="s">
        <v>364</v>
      </c>
      <c r="D678" s="14" t="s">
        <v>234</v>
      </c>
      <c r="E678" s="67">
        <v>1.5E-3</v>
      </c>
      <c r="F678" s="66">
        <v>1200</v>
      </c>
      <c r="G678" s="66">
        <v>6000</v>
      </c>
    </row>
    <row r="679" spans="1:7" x14ac:dyDescent="0.25">
      <c r="A679" t="s">
        <v>311</v>
      </c>
      <c r="B679">
        <v>2</v>
      </c>
      <c r="C679" t="s">
        <v>364</v>
      </c>
      <c r="D679" s="14" t="s">
        <v>234</v>
      </c>
      <c r="E679" s="67">
        <v>1E-3</v>
      </c>
      <c r="F679" s="66">
        <v>1200</v>
      </c>
      <c r="G679" s="66">
        <v>6000</v>
      </c>
    </row>
    <row r="680" spans="1:7" x14ac:dyDescent="0.25">
      <c r="A680" t="s">
        <v>311</v>
      </c>
      <c r="B680">
        <v>1</v>
      </c>
      <c r="C680" t="s">
        <v>365</v>
      </c>
      <c r="D680" s="14" t="s">
        <v>234</v>
      </c>
      <c r="E680" s="71">
        <v>2E-3</v>
      </c>
      <c r="F680" s="66">
        <v>2000</v>
      </c>
      <c r="G680" s="66">
        <v>11000</v>
      </c>
    </row>
    <row r="681" spans="1:7" x14ac:dyDescent="0.25">
      <c r="A681" t="s">
        <v>311</v>
      </c>
      <c r="B681">
        <v>2</v>
      </c>
      <c r="C681" t="s">
        <v>365</v>
      </c>
      <c r="D681" s="14" t="s">
        <v>234</v>
      </c>
      <c r="E681" s="71">
        <v>1.4E-3</v>
      </c>
      <c r="F681" s="66">
        <v>2000</v>
      </c>
      <c r="G681" s="66">
        <v>11000</v>
      </c>
    </row>
    <row r="682" spans="1:7" x14ac:dyDescent="0.25">
      <c r="A682" t="s">
        <v>311</v>
      </c>
      <c r="B682">
        <v>1</v>
      </c>
      <c r="C682" t="s">
        <v>364</v>
      </c>
      <c r="D682" s="14" t="s">
        <v>162</v>
      </c>
      <c r="E682" s="67">
        <v>1.1999999999999999E-3</v>
      </c>
      <c r="F682" s="66">
        <v>3200</v>
      </c>
      <c r="G682" s="66">
        <v>12000</v>
      </c>
    </row>
    <row r="683" spans="1:7" x14ac:dyDescent="0.25">
      <c r="A683" t="s">
        <v>311</v>
      </c>
      <c r="B683">
        <v>2</v>
      </c>
      <c r="C683" t="s">
        <v>364</v>
      </c>
      <c r="D683" s="14" t="s">
        <v>162</v>
      </c>
      <c r="E683" s="67">
        <v>8.9999999999999998E-4</v>
      </c>
      <c r="F683" s="66">
        <v>3200</v>
      </c>
      <c r="G683" s="66">
        <v>12000</v>
      </c>
    </row>
    <row r="684" spans="1:7" x14ac:dyDescent="0.25">
      <c r="A684" t="s">
        <v>311</v>
      </c>
      <c r="B684">
        <v>1</v>
      </c>
      <c r="C684" t="s">
        <v>365</v>
      </c>
      <c r="D684" s="14" t="s">
        <v>162</v>
      </c>
      <c r="E684" s="71">
        <v>1.6999999999999999E-3</v>
      </c>
      <c r="F684" s="66">
        <v>4950</v>
      </c>
      <c r="G684" s="66">
        <v>18000</v>
      </c>
    </row>
    <row r="685" spans="1:7" x14ac:dyDescent="0.25">
      <c r="A685" t="s">
        <v>311</v>
      </c>
      <c r="B685">
        <v>2</v>
      </c>
      <c r="C685" t="s">
        <v>365</v>
      </c>
      <c r="D685" s="14" t="s">
        <v>162</v>
      </c>
      <c r="E685" s="71">
        <v>1.1999999999999999E-3</v>
      </c>
      <c r="F685" s="66">
        <v>4950</v>
      </c>
      <c r="G685" s="66">
        <v>18000</v>
      </c>
    </row>
    <row r="686" spans="1:7" x14ac:dyDescent="0.25">
      <c r="A686" t="s">
        <v>311</v>
      </c>
      <c r="B686">
        <v>1</v>
      </c>
      <c r="C686" t="s">
        <v>364</v>
      </c>
      <c r="D686" s="14" t="s">
        <v>253</v>
      </c>
      <c r="E686" s="67">
        <v>1.1000000000000001E-3</v>
      </c>
      <c r="F686" s="66">
        <v>3000</v>
      </c>
      <c r="G686" s="66">
        <v>8700</v>
      </c>
    </row>
    <row r="687" spans="1:7" x14ac:dyDescent="0.25">
      <c r="A687" t="s">
        <v>311</v>
      </c>
      <c r="B687">
        <v>2</v>
      </c>
      <c r="C687" t="s">
        <v>364</v>
      </c>
      <c r="D687" s="14" t="s">
        <v>253</v>
      </c>
      <c r="E687" s="71">
        <v>5.8E-4</v>
      </c>
      <c r="F687" s="66">
        <v>3000</v>
      </c>
      <c r="G687" s="66">
        <v>8700</v>
      </c>
    </row>
    <row r="688" spans="1:7" x14ac:dyDescent="0.25">
      <c r="A688" t="s">
        <v>311</v>
      </c>
      <c r="B688">
        <v>1</v>
      </c>
      <c r="C688" t="s">
        <v>365</v>
      </c>
      <c r="D688" s="14" t="s">
        <v>253</v>
      </c>
      <c r="E688" s="71">
        <v>2.5000000000000001E-3</v>
      </c>
      <c r="F688" s="66">
        <v>6500</v>
      </c>
      <c r="G688" s="66">
        <v>19500</v>
      </c>
    </row>
    <row r="689" spans="1:7" x14ac:dyDescent="0.25">
      <c r="A689" t="s">
        <v>311</v>
      </c>
      <c r="B689">
        <v>2</v>
      </c>
      <c r="C689" t="s">
        <v>365</v>
      </c>
      <c r="D689" s="14" t="s">
        <v>253</v>
      </c>
      <c r="E689" s="71">
        <v>1.2999999999999999E-3</v>
      </c>
      <c r="F689" s="66">
        <v>6500</v>
      </c>
      <c r="G689" s="66">
        <v>19500</v>
      </c>
    </row>
    <row r="690" spans="1:7" x14ac:dyDescent="0.25">
      <c r="A690" t="s">
        <v>311</v>
      </c>
      <c r="B690">
        <v>1</v>
      </c>
      <c r="C690" t="s">
        <v>364</v>
      </c>
      <c r="D690" s="14" t="s">
        <v>188</v>
      </c>
      <c r="E690" s="67">
        <v>1.9E-3</v>
      </c>
      <c r="F690" s="66">
        <v>1650</v>
      </c>
      <c r="G690" s="66">
        <v>9000</v>
      </c>
    </row>
    <row r="691" spans="1:7" x14ac:dyDescent="0.25">
      <c r="A691" t="s">
        <v>311</v>
      </c>
      <c r="B691">
        <v>2</v>
      </c>
      <c r="C691" t="s">
        <v>364</v>
      </c>
      <c r="D691" s="14" t="s">
        <v>188</v>
      </c>
      <c r="E691" s="67">
        <v>1.1000000000000001E-3</v>
      </c>
      <c r="F691" s="66">
        <v>1650</v>
      </c>
      <c r="G691" s="66">
        <v>9000</v>
      </c>
    </row>
    <row r="692" spans="1:7" x14ac:dyDescent="0.25">
      <c r="A692" t="s">
        <v>311</v>
      </c>
      <c r="B692">
        <v>1</v>
      </c>
      <c r="C692" t="s">
        <v>365</v>
      </c>
      <c r="D692" s="14" t="s">
        <v>188</v>
      </c>
      <c r="E692" s="67">
        <v>3.0999999999999999E-3</v>
      </c>
      <c r="F692" s="66">
        <v>2750</v>
      </c>
      <c r="G692" s="66">
        <v>18000</v>
      </c>
    </row>
    <row r="693" spans="1:7" x14ac:dyDescent="0.25">
      <c r="A693" t="s">
        <v>311</v>
      </c>
      <c r="B693">
        <v>2</v>
      </c>
      <c r="C693" t="s">
        <v>365</v>
      </c>
      <c r="D693" s="14" t="s">
        <v>188</v>
      </c>
      <c r="E693" s="67">
        <v>1.9E-3</v>
      </c>
      <c r="F693" s="66">
        <v>2750</v>
      </c>
      <c r="G693" s="66">
        <v>18000</v>
      </c>
    </row>
    <row r="694" spans="1:7" x14ac:dyDescent="0.25">
      <c r="A694" t="s">
        <v>311</v>
      </c>
      <c r="B694">
        <v>1</v>
      </c>
      <c r="C694" t="s">
        <v>364</v>
      </c>
      <c r="D694" s="14" t="s">
        <v>46</v>
      </c>
      <c r="E694" s="67">
        <v>1E-3</v>
      </c>
      <c r="F694" s="66">
        <v>450</v>
      </c>
      <c r="G694" s="66">
        <v>12000</v>
      </c>
    </row>
    <row r="695" spans="1:7" x14ac:dyDescent="0.25">
      <c r="A695" t="s">
        <v>311</v>
      </c>
      <c r="B695">
        <v>2</v>
      </c>
      <c r="C695" t="s">
        <v>364</v>
      </c>
      <c r="D695" s="14" t="s">
        <v>46</v>
      </c>
      <c r="E695" s="67">
        <v>8.0000000000000004E-4</v>
      </c>
      <c r="F695" s="66">
        <v>450</v>
      </c>
      <c r="G695" s="66">
        <v>12000</v>
      </c>
    </row>
    <row r="696" spans="1:7" x14ac:dyDescent="0.25">
      <c r="A696" t="s">
        <v>311</v>
      </c>
      <c r="B696">
        <v>1</v>
      </c>
      <c r="C696" t="s">
        <v>365</v>
      </c>
      <c r="D696" s="14" t="s">
        <v>46</v>
      </c>
      <c r="E696" s="71">
        <v>2E-3</v>
      </c>
      <c r="F696" s="66">
        <v>3500</v>
      </c>
      <c r="G696" s="66">
        <v>30000</v>
      </c>
    </row>
    <row r="697" spans="1:7" x14ac:dyDescent="0.25">
      <c r="A697" t="s">
        <v>311</v>
      </c>
      <c r="B697">
        <v>2</v>
      </c>
      <c r="C697" t="s">
        <v>365</v>
      </c>
      <c r="D697" s="14" t="s">
        <v>46</v>
      </c>
      <c r="E697" s="71">
        <v>1.5E-3</v>
      </c>
      <c r="F697" s="66">
        <v>3500</v>
      </c>
      <c r="G697" s="66">
        <v>30000</v>
      </c>
    </row>
    <row r="698" spans="1:7" x14ac:dyDescent="0.25">
      <c r="A698" t="s">
        <v>311</v>
      </c>
      <c r="B698">
        <v>1</v>
      </c>
      <c r="C698" t="s">
        <v>364</v>
      </c>
      <c r="D698" s="14" t="s">
        <v>146</v>
      </c>
      <c r="E698" s="71">
        <v>7.5000000000000002E-4</v>
      </c>
      <c r="F698" s="66">
        <v>300</v>
      </c>
      <c r="G698" s="66">
        <v>4000</v>
      </c>
    </row>
    <row r="699" spans="1:7" x14ac:dyDescent="0.25">
      <c r="A699" t="s">
        <v>311</v>
      </c>
      <c r="B699">
        <v>2</v>
      </c>
      <c r="C699" t="s">
        <v>364</v>
      </c>
      <c r="D699" s="14" t="s">
        <v>146</v>
      </c>
      <c r="E699" s="71">
        <v>2.5000000000000001E-4</v>
      </c>
      <c r="F699" s="66">
        <v>300</v>
      </c>
      <c r="G699" s="66">
        <v>4000</v>
      </c>
    </row>
    <row r="700" spans="1:7" x14ac:dyDescent="0.25">
      <c r="A700" t="s">
        <v>311</v>
      </c>
      <c r="B700">
        <v>1</v>
      </c>
      <c r="C700" t="s">
        <v>365</v>
      </c>
      <c r="D700" s="14" t="s">
        <v>146</v>
      </c>
      <c r="E700" s="71">
        <v>2.5000000000000001E-3</v>
      </c>
      <c r="F700" s="66">
        <v>975</v>
      </c>
      <c r="G700" s="66">
        <v>13500</v>
      </c>
    </row>
    <row r="701" spans="1:7" x14ac:dyDescent="0.25">
      <c r="A701" t="s">
        <v>311</v>
      </c>
      <c r="B701">
        <v>2</v>
      </c>
      <c r="C701" t="s">
        <v>365</v>
      </c>
      <c r="D701" s="14" t="s">
        <v>146</v>
      </c>
      <c r="E701" s="71">
        <v>8.9999999999999998E-4</v>
      </c>
      <c r="F701" s="66">
        <v>975</v>
      </c>
      <c r="G701" s="66">
        <v>13500</v>
      </c>
    </row>
    <row r="702" spans="1:7" x14ac:dyDescent="0.25">
      <c r="A702" t="s">
        <v>311</v>
      </c>
      <c r="B702">
        <v>1</v>
      </c>
      <c r="C702" t="s">
        <v>364</v>
      </c>
      <c r="D702" s="14" t="s">
        <v>255</v>
      </c>
      <c r="E702" s="67">
        <v>6.9999999999999999E-4</v>
      </c>
      <c r="F702" s="66">
        <v>1500</v>
      </c>
      <c r="G702" s="66">
        <v>4750</v>
      </c>
    </row>
    <row r="703" spans="1:7" x14ac:dyDescent="0.25">
      <c r="A703" t="s">
        <v>311</v>
      </c>
      <c r="B703">
        <v>2</v>
      </c>
      <c r="C703" t="s">
        <v>364</v>
      </c>
      <c r="D703" s="14" t="s">
        <v>255</v>
      </c>
      <c r="E703" s="67">
        <v>4.0000000000000002E-4</v>
      </c>
      <c r="F703" s="66">
        <v>1500</v>
      </c>
      <c r="G703" s="66">
        <v>4750</v>
      </c>
    </row>
    <row r="704" spans="1:7" x14ac:dyDescent="0.25">
      <c r="A704" t="s">
        <v>311</v>
      </c>
      <c r="B704">
        <v>1</v>
      </c>
      <c r="C704" t="s">
        <v>365</v>
      </c>
      <c r="D704" s="14" t="s">
        <v>255</v>
      </c>
      <c r="E704" s="71">
        <v>1.1999999999999999E-3</v>
      </c>
      <c r="F704" s="66">
        <v>2500</v>
      </c>
      <c r="G704" s="66">
        <v>9000</v>
      </c>
    </row>
    <row r="705" spans="1:7" x14ac:dyDescent="0.25">
      <c r="A705" t="s">
        <v>311</v>
      </c>
      <c r="B705">
        <v>2</v>
      </c>
      <c r="C705" t="s">
        <v>365</v>
      </c>
      <c r="D705" s="14" t="s">
        <v>255</v>
      </c>
      <c r="E705" s="71">
        <v>8.0000000000000004E-4</v>
      </c>
      <c r="F705" s="66">
        <v>2500</v>
      </c>
      <c r="G705" s="66">
        <v>9000</v>
      </c>
    </row>
    <row r="706" spans="1:7" x14ac:dyDescent="0.25">
      <c r="A706" t="s">
        <v>311</v>
      </c>
      <c r="B706">
        <v>1</v>
      </c>
      <c r="C706" t="s">
        <v>364</v>
      </c>
      <c r="D706" s="14" t="s">
        <v>166</v>
      </c>
      <c r="E706" s="71">
        <v>1.4499999999999999E-3</v>
      </c>
      <c r="F706" s="66">
        <v>2000</v>
      </c>
      <c r="G706" s="66">
        <v>6000</v>
      </c>
    </row>
    <row r="707" spans="1:7" x14ac:dyDescent="0.25">
      <c r="A707" t="s">
        <v>311</v>
      </c>
      <c r="B707">
        <v>2</v>
      </c>
      <c r="C707" t="s">
        <v>364</v>
      </c>
      <c r="D707" s="14" t="s">
        <v>166</v>
      </c>
      <c r="E707" s="71">
        <v>1E-3</v>
      </c>
      <c r="F707" s="66">
        <v>2000</v>
      </c>
      <c r="G707" s="66">
        <v>6000</v>
      </c>
    </row>
    <row r="708" spans="1:7" x14ac:dyDescent="0.25">
      <c r="A708" t="s">
        <v>311</v>
      </c>
      <c r="B708">
        <v>1</v>
      </c>
      <c r="C708" t="s">
        <v>365</v>
      </c>
      <c r="D708" s="14" t="s">
        <v>166</v>
      </c>
      <c r="E708" s="71">
        <v>1.8E-3</v>
      </c>
      <c r="F708" s="66">
        <v>3000</v>
      </c>
      <c r="G708" s="66">
        <v>15000</v>
      </c>
    </row>
    <row r="709" spans="1:7" x14ac:dyDescent="0.25">
      <c r="A709" t="s">
        <v>311</v>
      </c>
      <c r="B709">
        <v>2</v>
      </c>
      <c r="C709" t="s">
        <v>365</v>
      </c>
      <c r="D709" s="14" t="s">
        <v>166</v>
      </c>
      <c r="E709" s="71">
        <v>1.2999999999999999E-3</v>
      </c>
      <c r="F709" s="66">
        <v>3000</v>
      </c>
      <c r="G709" s="66">
        <v>15000</v>
      </c>
    </row>
    <row r="710" spans="1:7" x14ac:dyDescent="0.25">
      <c r="A710" t="s">
        <v>311</v>
      </c>
      <c r="B710">
        <v>1</v>
      </c>
      <c r="C710" t="s">
        <v>364</v>
      </c>
      <c r="D710" s="14" t="s">
        <v>256</v>
      </c>
      <c r="E710" s="67">
        <v>1E-3</v>
      </c>
      <c r="F710" s="82">
        <v>550</v>
      </c>
      <c r="G710" s="82">
        <v>5000</v>
      </c>
    </row>
    <row r="711" spans="1:7" x14ac:dyDescent="0.25">
      <c r="A711" t="s">
        <v>311</v>
      </c>
      <c r="B711">
        <v>2</v>
      </c>
      <c r="C711" t="s">
        <v>364</v>
      </c>
      <c r="D711" s="14" t="s">
        <v>256</v>
      </c>
      <c r="E711" s="67">
        <v>5.0000000000000001E-4</v>
      </c>
      <c r="F711" s="82">
        <v>550</v>
      </c>
      <c r="G711" s="82">
        <v>5000</v>
      </c>
    </row>
    <row r="712" spans="1:7" x14ac:dyDescent="0.25">
      <c r="A712" t="s">
        <v>311</v>
      </c>
      <c r="B712">
        <v>1</v>
      </c>
      <c r="C712" t="s">
        <v>365</v>
      </c>
      <c r="D712" s="14" t="s">
        <v>256</v>
      </c>
      <c r="E712" s="71">
        <v>2E-3</v>
      </c>
      <c r="F712" s="66">
        <v>1150</v>
      </c>
      <c r="G712" s="66">
        <v>20000</v>
      </c>
    </row>
    <row r="713" spans="1:7" x14ac:dyDescent="0.25">
      <c r="A713" t="s">
        <v>311</v>
      </c>
      <c r="B713">
        <v>2</v>
      </c>
      <c r="C713" t="s">
        <v>365</v>
      </c>
      <c r="D713" s="14" t="s">
        <v>256</v>
      </c>
      <c r="E713" s="71">
        <v>1E-3</v>
      </c>
      <c r="F713" s="66">
        <v>1150</v>
      </c>
      <c r="G713" s="66">
        <v>20000</v>
      </c>
    </row>
    <row r="714" spans="1:7" x14ac:dyDescent="0.25">
      <c r="A714" t="s">
        <v>311</v>
      </c>
      <c r="B714">
        <v>1</v>
      </c>
      <c r="C714" t="s">
        <v>364</v>
      </c>
      <c r="D714" s="14" t="s">
        <v>56</v>
      </c>
      <c r="E714" s="67">
        <v>1.5E-3</v>
      </c>
      <c r="F714" s="66">
        <v>6935</v>
      </c>
      <c r="G714" s="66">
        <v>11680</v>
      </c>
    </row>
    <row r="715" spans="1:7" x14ac:dyDescent="0.25">
      <c r="A715" t="s">
        <v>311</v>
      </c>
      <c r="B715">
        <v>2</v>
      </c>
      <c r="C715" t="s">
        <v>364</v>
      </c>
      <c r="D715" s="14" t="s">
        <v>56</v>
      </c>
      <c r="E715" s="67">
        <v>1.2999999999999999E-3</v>
      </c>
      <c r="F715" s="66">
        <v>6935</v>
      </c>
      <c r="G715" s="66">
        <v>11680</v>
      </c>
    </row>
    <row r="716" spans="1:7" x14ac:dyDescent="0.25">
      <c r="A716" t="s">
        <v>311</v>
      </c>
      <c r="B716">
        <v>1</v>
      </c>
      <c r="C716" t="s">
        <v>365</v>
      </c>
      <c r="D716" s="14" t="s">
        <v>56</v>
      </c>
      <c r="E716" s="67">
        <v>2.5000000000000001E-3</v>
      </c>
      <c r="F716" s="66">
        <v>10000</v>
      </c>
      <c r="G716" s="66">
        <v>17447</v>
      </c>
    </row>
    <row r="717" spans="1:7" x14ac:dyDescent="0.25">
      <c r="A717" t="s">
        <v>311</v>
      </c>
      <c r="B717">
        <v>2</v>
      </c>
      <c r="C717" t="s">
        <v>365</v>
      </c>
      <c r="D717" s="14" t="s">
        <v>56</v>
      </c>
      <c r="E717" s="67">
        <v>2E-3</v>
      </c>
      <c r="F717" s="66">
        <v>10000</v>
      </c>
      <c r="G717" s="66">
        <v>17447</v>
      </c>
    </row>
    <row r="718" spans="1:7" x14ac:dyDescent="0.25">
      <c r="A718" t="s">
        <v>311</v>
      </c>
      <c r="B718">
        <v>1</v>
      </c>
      <c r="C718" t="s">
        <v>364</v>
      </c>
      <c r="D718" s="14" t="s">
        <v>151</v>
      </c>
      <c r="E718" s="67">
        <v>1.2999999999999999E-3</v>
      </c>
      <c r="F718" s="66">
        <v>650</v>
      </c>
      <c r="G718" s="66">
        <v>7000</v>
      </c>
    </row>
    <row r="719" spans="1:7" x14ac:dyDescent="0.25">
      <c r="A719" t="s">
        <v>311</v>
      </c>
      <c r="B719">
        <v>2</v>
      </c>
      <c r="C719" t="s">
        <v>364</v>
      </c>
      <c r="D719" s="14" t="s">
        <v>151</v>
      </c>
      <c r="E719" s="67">
        <v>6.9999999999999999E-4</v>
      </c>
      <c r="F719" s="66">
        <v>650</v>
      </c>
      <c r="G719" s="66">
        <v>7000</v>
      </c>
    </row>
    <row r="720" spans="1:7" x14ac:dyDescent="0.25">
      <c r="A720" t="s">
        <v>311</v>
      </c>
      <c r="B720">
        <v>1</v>
      </c>
      <c r="C720" t="s">
        <v>365</v>
      </c>
      <c r="D720" s="14" t="s">
        <v>151</v>
      </c>
      <c r="E720" s="71">
        <v>1.2999999999999999E-3</v>
      </c>
      <c r="F720" s="66">
        <v>650</v>
      </c>
      <c r="G720" s="66">
        <v>7000</v>
      </c>
    </row>
    <row r="721" spans="1:7" x14ac:dyDescent="0.25">
      <c r="A721" t="s">
        <v>311</v>
      </c>
      <c r="B721">
        <v>2</v>
      </c>
      <c r="C721" t="s">
        <v>365</v>
      </c>
      <c r="D721" s="14" t="s">
        <v>151</v>
      </c>
      <c r="E721" s="71">
        <v>6.9999999999999999E-4</v>
      </c>
      <c r="F721" s="66">
        <v>650</v>
      </c>
      <c r="G721" s="66">
        <v>7000</v>
      </c>
    </row>
    <row r="722" spans="1:7" x14ac:dyDescent="0.25">
      <c r="A722" t="s">
        <v>311</v>
      </c>
      <c r="B722">
        <v>1</v>
      </c>
      <c r="C722" t="s">
        <v>364</v>
      </c>
      <c r="D722" s="14" t="s">
        <v>152</v>
      </c>
      <c r="E722" s="67">
        <v>1.1999999999999999E-3</v>
      </c>
      <c r="F722" s="66">
        <v>3500</v>
      </c>
      <c r="G722" s="66">
        <v>7500</v>
      </c>
    </row>
    <row r="723" spans="1:7" x14ac:dyDescent="0.25">
      <c r="A723" t="s">
        <v>311</v>
      </c>
      <c r="B723">
        <v>2</v>
      </c>
      <c r="C723" t="s">
        <v>364</v>
      </c>
      <c r="D723" s="14" t="s">
        <v>152</v>
      </c>
      <c r="E723" s="71">
        <v>5.5000000000000003E-4</v>
      </c>
      <c r="F723" s="66">
        <v>3500</v>
      </c>
      <c r="G723" s="66">
        <v>7500</v>
      </c>
    </row>
    <row r="724" spans="1:7" x14ac:dyDescent="0.25">
      <c r="A724" t="s">
        <v>311</v>
      </c>
      <c r="B724">
        <v>1</v>
      </c>
      <c r="C724" t="s">
        <v>365</v>
      </c>
      <c r="D724" s="14" t="s">
        <v>152</v>
      </c>
      <c r="E724" s="71">
        <v>1.8E-3</v>
      </c>
      <c r="F724" s="66">
        <v>3500</v>
      </c>
      <c r="G724" s="66">
        <v>7500</v>
      </c>
    </row>
    <row r="725" spans="1:7" x14ac:dyDescent="0.25">
      <c r="A725" t="s">
        <v>311</v>
      </c>
      <c r="B725">
        <v>2</v>
      </c>
      <c r="C725" t="s">
        <v>365</v>
      </c>
      <c r="D725" s="14" t="s">
        <v>152</v>
      </c>
      <c r="E725" s="71">
        <v>8.0000000000000004E-4</v>
      </c>
      <c r="F725" s="66">
        <v>3500</v>
      </c>
      <c r="G725" s="66">
        <v>7500</v>
      </c>
    </row>
    <row r="726" spans="1:7" x14ac:dyDescent="0.25">
      <c r="A726" t="s">
        <v>311</v>
      </c>
      <c r="B726">
        <v>1</v>
      </c>
      <c r="C726" t="s">
        <v>364</v>
      </c>
      <c r="D726" s="14" t="s">
        <v>257</v>
      </c>
      <c r="E726" s="67">
        <v>1E-3</v>
      </c>
      <c r="F726" s="66">
        <v>1000</v>
      </c>
      <c r="G726" s="66">
        <v>10500</v>
      </c>
    </row>
    <row r="727" spans="1:7" x14ac:dyDescent="0.25">
      <c r="A727" t="s">
        <v>311</v>
      </c>
      <c r="B727">
        <v>2</v>
      </c>
      <c r="C727" t="s">
        <v>364</v>
      </c>
      <c r="D727" s="14" t="s">
        <v>257</v>
      </c>
      <c r="E727" s="67">
        <v>6.9999999999999999E-4</v>
      </c>
      <c r="F727" s="66">
        <v>1000</v>
      </c>
      <c r="G727" s="66">
        <v>10500</v>
      </c>
    </row>
    <row r="728" spans="1:7" x14ac:dyDescent="0.25">
      <c r="A728" t="s">
        <v>311</v>
      </c>
      <c r="B728">
        <v>1</v>
      </c>
      <c r="C728" t="s">
        <v>365</v>
      </c>
      <c r="D728" s="14" t="s">
        <v>257</v>
      </c>
      <c r="E728" s="71">
        <v>2E-3</v>
      </c>
      <c r="F728" s="66">
        <v>2000</v>
      </c>
      <c r="G728" s="66">
        <v>22500</v>
      </c>
    </row>
    <row r="729" spans="1:7" x14ac:dyDescent="0.25">
      <c r="A729" t="s">
        <v>311</v>
      </c>
      <c r="B729">
        <v>2</v>
      </c>
      <c r="C729" t="s">
        <v>365</v>
      </c>
      <c r="D729" s="14" t="s">
        <v>257</v>
      </c>
      <c r="E729" s="71">
        <v>1.5E-3</v>
      </c>
      <c r="F729" s="66">
        <v>2000</v>
      </c>
      <c r="G729" s="66">
        <v>22500</v>
      </c>
    </row>
    <row r="774" customFormat="1" x14ac:dyDescent="0.25"/>
    <row r="777" customFormat="1" x14ac:dyDescent="0.25"/>
    <row r="780" customFormat="1" x14ac:dyDescent="0.25"/>
    <row r="783" customFormat="1" x14ac:dyDescent="0.25"/>
    <row r="786" customFormat="1" x14ac:dyDescent="0.25"/>
    <row r="789" customFormat="1" x14ac:dyDescent="0.25"/>
    <row r="792" customFormat="1" x14ac:dyDescent="0.25"/>
    <row r="795" customFormat="1" x14ac:dyDescent="0.25"/>
    <row r="798" customFormat="1" x14ac:dyDescent="0.25"/>
    <row r="801" customFormat="1" x14ac:dyDescent="0.25"/>
    <row r="804" customFormat="1" x14ac:dyDescent="0.25"/>
    <row r="807" customFormat="1" x14ac:dyDescent="0.25"/>
    <row r="810" customFormat="1" x14ac:dyDescent="0.25"/>
    <row r="813" customFormat="1" x14ac:dyDescent="0.25"/>
    <row r="816" customFormat="1" x14ac:dyDescent="0.25"/>
    <row r="819" customFormat="1" x14ac:dyDescent="0.25"/>
  </sheetData>
  <autoFilter ref="A1:G729" xr:uid="{00000000-0009-0000-0000-00000600000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AP21"/>
  <sheetViews>
    <sheetView topLeftCell="N1" zoomScale="80" zoomScaleNormal="80" workbookViewId="0">
      <selection activeCell="Q3" sqref="Q3"/>
    </sheetView>
  </sheetViews>
  <sheetFormatPr defaultRowHeight="15" x14ac:dyDescent="0.25"/>
  <cols>
    <col min="1" max="1" width="28.42578125" customWidth="1"/>
    <col min="2" max="2" width="32.28515625" customWidth="1"/>
    <col min="3" max="3" width="30.7109375" customWidth="1"/>
    <col min="4" max="4" width="21.28515625" customWidth="1"/>
    <col min="5" max="5" width="27.85546875" customWidth="1"/>
    <col min="6" max="6" width="26.7109375" customWidth="1"/>
    <col min="7" max="7" width="27.42578125" customWidth="1"/>
    <col min="8" max="8" width="24.140625" customWidth="1"/>
    <col min="9" max="10" width="34.85546875" customWidth="1"/>
    <col min="11" max="11" width="35.28515625" customWidth="1"/>
    <col min="12" max="12" width="36.7109375" customWidth="1"/>
    <col min="13" max="14" width="34.7109375" customWidth="1"/>
    <col min="15" max="15" width="32.42578125" customWidth="1"/>
    <col min="16" max="16" width="35.28515625" customWidth="1"/>
    <col min="17" max="17" width="42.140625" customWidth="1"/>
    <col min="18" max="18" width="41.5703125" customWidth="1"/>
    <col min="19" max="19" width="36.28515625" customWidth="1"/>
    <col min="20" max="20" width="33.85546875" customWidth="1"/>
    <col min="21" max="21" width="44" customWidth="1"/>
    <col min="22" max="22" width="41.140625" customWidth="1"/>
    <col min="23" max="23" width="39.140625" customWidth="1"/>
    <col min="24" max="24" width="30.7109375" customWidth="1"/>
    <col min="25" max="25" width="31.140625" customWidth="1"/>
    <col min="26" max="26" width="33.28515625" customWidth="1"/>
    <col min="27" max="27" width="38.140625" customWidth="1"/>
    <col min="28" max="28" width="24.5703125" customWidth="1"/>
    <col min="29" max="29" width="29.140625" customWidth="1"/>
    <col min="30" max="30" width="32.140625" customWidth="1"/>
    <col min="31" max="31" width="17.85546875" customWidth="1"/>
    <col min="33" max="33" width="40.42578125" customWidth="1"/>
    <col min="34" max="34" width="46.42578125" customWidth="1"/>
    <col min="37" max="37" width="15" customWidth="1"/>
    <col min="38" max="38" width="11" customWidth="1"/>
    <col min="39" max="39" width="13.85546875" customWidth="1"/>
    <col min="40" max="40" width="13.42578125" customWidth="1"/>
    <col min="41" max="41" width="13.28515625" customWidth="1"/>
    <col min="42" max="42" width="19.5703125" customWidth="1"/>
  </cols>
  <sheetData>
    <row r="1" spans="1:42" x14ac:dyDescent="0.25">
      <c r="A1" t="s">
        <v>295</v>
      </c>
      <c r="B1" t="s">
        <v>296</v>
      </c>
      <c r="C1" t="s">
        <v>297</v>
      </c>
      <c r="D1" t="s">
        <v>298</v>
      </c>
      <c r="E1" t="s">
        <v>299</v>
      </c>
      <c r="F1" t="s">
        <v>300</v>
      </c>
      <c r="G1" t="s">
        <v>301</v>
      </c>
      <c r="H1" t="s">
        <v>302</v>
      </c>
      <c r="I1" t="s">
        <v>303</v>
      </c>
      <c r="J1" t="s">
        <v>304</v>
      </c>
      <c r="K1" t="s">
        <v>305</v>
      </c>
      <c r="L1" t="s">
        <v>306</v>
      </c>
      <c r="M1" t="s">
        <v>307</v>
      </c>
      <c r="N1" t="s">
        <v>308</v>
      </c>
      <c r="O1" t="s">
        <v>309</v>
      </c>
      <c r="P1" t="s">
        <v>310</v>
      </c>
      <c r="Q1" t="s">
        <v>311</v>
      </c>
      <c r="R1" t="s">
        <v>312</v>
      </c>
      <c r="S1" t="s">
        <v>313</v>
      </c>
      <c r="T1" t="s">
        <v>314</v>
      </c>
      <c r="U1" t="s">
        <v>315</v>
      </c>
      <c r="V1" t="s">
        <v>316</v>
      </c>
      <c r="W1" t="s">
        <v>317</v>
      </c>
      <c r="X1" t="s">
        <v>318</v>
      </c>
      <c r="Y1" t="s">
        <v>335</v>
      </c>
      <c r="Z1" t="s">
        <v>336</v>
      </c>
      <c r="AA1" t="s">
        <v>337</v>
      </c>
      <c r="AB1" t="s">
        <v>344</v>
      </c>
      <c r="AC1" t="s">
        <v>345</v>
      </c>
      <c r="AD1" t="s">
        <v>346</v>
      </c>
      <c r="AE1" t="s">
        <v>347</v>
      </c>
      <c r="AF1" t="s">
        <v>348</v>
      </c>
      <c r="AG1" t="s">
        <v>349</v>
      </c>
      <c r="AH1" t="s">
        <v>350</v>
      </c>
      <c r="AK1" t="s">
        <v>299</v>
      </c>
      <c r="AL1" t="s">
        <v>300</v>
      </c>
      <c r="AM1" t="s">
        <v>301</v>
      </c>
      <c r="AN1" t="s">
        <v>302</v>
      </c>
      <c r="AO1" t="s">
        <v>307</v>
      </c>
      <c r="AP1" t="s">
        <v>308</v>
      </c>
    </row>
    <row r="2" spans="1:42" x14ac:dyDescent="0.25">
      <c r="A2" t="s">
        <v>138</v>
      </c>
      <c r="B2" t="s">
        <v>138</v>
      </c>
      <c r="C2" t="s">
        <v>138</v>
      </c>
      <c r="D2" t="s">
        <v>138</v>
      </c>
      <c r="E2" t="s">
        <v>172</v>
      </c>
      <c r="F2" t="s">
        <v>24</v>
      </c>
      <c r="G2" t="s">
        <v>24</v>
      </c>
      <c r="H2" t="s">
        <v>24</v>
      </c>
      <c r="I2" t="s">
        <v>200</v>
      </c>
      <c r="J2" t="s">
        <v>223</v>
      </c>
      <c r="K2" t="s">
        <v>201</v>
      </c>
      <c r="L2" t="s">
        <v>23</v>
      </c>
      <c r="M2" t="s">
        <v>234</v>
      </c>
      <c r="N2" t="s">
        <v>235</v>
      </c>
      <c r="O2" t="s">
        <v>138</v>
      </c>
      <c r="P2" t="s">
        <v>138</v>
      </c>
      <c r="Q2" t="s">
        <v>138</v>
      </c>
      <c r="R2" t="s">
        <v>138</v>
      </c>
      <c r="S2" t="s">
        <v>35</v>
      </c>
      <c r="T2" t="s">
        <v>33</v>
      </c>
      <c r="U2" t="s">
        <v>29</v>
      </c>
      <c r="V2" t="s">
        <v>29</v>
      </c>
      <c r="W2" t="s">
        <v>319</v>
      </c>
      <c r="X2" t="s">
        <v>319</v>
      </c>
      <c r="Y2" t="s">
        <v>338</v>
      </c>
      <c r="Z2" t="s">
        <v>338</v>
      </c>
      <c r="AA2" t="s">
        <v>338</v>
      </c>
      <c r="AB2" t="s">
        <v>321</v>
      </c>
      <c r="AC2" t="s">
        <v>334</v>
      </c>
      <c r="AD2" t="s">
        <v>334</v>
      </c>
      <c r="AE2" t="s">
        <v>338</v>
      </c>
      <c r="AF2" t="s">
        <v>7</v>
      </c>
      <c r="AG2" t="s">
        <v>338</v>
      </c>
      <c r="AH2" t="s">
        <v>7</v>
      </c>
    </row>
    <row r="3" spans="1:42" x14ac:dyDescent="0.25">
      <c r="A3" t="s">
        <v>139</v>
      </c>
      <c r="B3" t="s">
        <v>139</v>
      </c>
      <c r="C3" t="s">
        <v>120</v>
      </c>
      <c r="D3" t="s">
        <v>120</v>
      </c>
      <c r="E3" t="s">
        <v>24</v>
      </c>
      <c r="F3" t="s">
        <v>29</v>
      </c>
      <c r="G3" t="s">
        <v>25</v>
      </c>
      <c r="H3" t="s">
        <v>25</v>
      </c>
      <c r="I3" t="s">
        <v>201</v>
      </c>
      <c r="J3" t="s">
        <v>200</v>
      </c>
      <c r="K3" t="s">
        <v>26</v>
      </c>
      <c r="L3" t="s">
        <v>201</v>
      </c>
      <c r="M3" t="s">
        <v>235</v>
      </c>
      <c r="N3" t="s">
        <v>141</v>
      </c>
      <c r="O3" t="s">
        <v>162</v>
      </c>
      <c r="P3" t="s">
        <v>162</v>
      </c>
      <c r="Q3" t="s">
        <v>234</v>
      </c>
      <c r="R3" t="s">
        <v>162</v>
      </c>
      <c r="S3" t="s">
        <v>270</v>
      </c>
      <c r="T3" t="s">
        <v>35</v>
      </c>
      <c r="U3" t="s">
        <v>30</v>
      </c>
      <c r="V3" t="s">
        <v>30</v>
      </c>
      <c r="W3" t="s">
        <v>4</v>
      </c>
      <c r="X3" t="s">
        <v>321</v>
      </c>
      <c r="Y3" t="s">
        <v>4</v>
      </c>
      <c r="Z3" t="s">
        <v>4</v>
      </c>
      <c r="AA3" t="s">
        <v>4</v>
      </c>
      <c r="AB3" t="s">
        <v>334</v>
      </c>
      <c r="AC3" t="s">
        <v>339</v>
      </c>
      <c r="AD3" t="s">
        <v>5</v>
      </c>
      <c r="AE3" t="s">
        <v>6</v>
      </c>
      <c r="AF3" t="s">
        <v>352</v>
      </c>
      <c r="AG3" t="s">
        <v>7</v>
      </c>
      <c r="AH3" t="s">
        <v>353</v>
      </c>
    </row>
    <row r="4" spans="1:42" x14ac:dyDescent="0.25">
      <c r="A4" t="s">
        <v>140</v>
      </c>
      <c r="B4" t="s">
        <v>119</v>
      </c>
      <c r="C4" t="s">
        <v>25</v>
      </c>
      <c r="D4" t="s">
        <v>25</v>
      </c>
      <c r="E4" t="s">
        <v>27</v>
      </c>
      <c r="F4" t="s">
        <v>30</v>
      </c>
      <c r="G4" s="62" t="s">
        <v>188</v>
      </c>
      <c r="H4" t="s">
        <v>188</v>
      </c>
      <c r="I4" t="s">
        <v>26</v>
      </c>
      <c r="J4" t="s">
        <v>201</v>
      </c>
      <c r="K4" t="s">
        <v>226</v>
      </c>
      <c r="L4" t="s">
        <v>26</v>
      </c>
      <c r="M4" t="s">
        <v>141</v>
      </c>
      <c r="N4" t="s">
        <v>38</v>
      </c>
      <c r="O4" t="s">
        <v>140</v>
      </c>
      <c r="P4" t="s">
        <v>140</v>
      </c>
      <c r="Q4" t="s">
        <v>162</v>
      </c>
      <c r="R4" t="s">
        <v>253</v>
      </c>
      <c r="S4" t="s">
        <v>42</v>
      </c>
      <c r="T4" t="s">
        <v>270</v>
      </c>
      <c r="U4" t="s">
        <v>253</v>
      </c>
      <c r="V4" t="s">
        <v>253</v>
      </c>
      <c r="W4" t="s">
        <v>320</v>
      </c>
      <c r="X4" t="s">
        <v>334</v>
      </c>
      <c r="Y4" t="s">
        <v>320</v>
      </c>
      <c r="Z4" t="s">
        <v>320</v>
      </c>
      <c r="AA4" t="s">
        <v>320</v>
      </c>
      <c r="AB4" t="s">
        <v>323</v>
      </c>
      <c r="AC4" t="s">
        <v>340</v>
      </c>
      <c r="AD4" t="s">
        <v>323</v>
      </c>
      <c r="AE4" t="s">
        <v>7</v>
      </c>
      <c r="AG4" t="s">
        <v>353</v>
      </c>
      <c r="AM4" s="62"/>
    </row>
    <row r="5" spans="1:42" x14ac:dyDescent="0.25">
      <c r="A5" t="s">
        <v>141</v>
      </c>
      <c r="B5" t="s">
        <v>140</v>
      </c>
      <c r="C5" t="s">
        <v>162</v>
      </c>
      <c r="D5" t="s">
        <v>162</v>
      </c>
      <c r="E5" t="s">
        <v>121</v>
      </c>
      <c r="F5" t="s">
        <v>37</v>
      </c>
      <c r="G5" t="s">
        <v>241</v>
      </c>
      <c r="H5" t="s">
        <v>241</v>
      </c>
      <c r="I5" t="s">
        <v>202</v>
      </c>
      <c r="J5" t="s">
        <v>202</v>
      </c>
      <c r="K5" t="s">
        <v>28</v>
      </c>
      <c r="L5" t="s">
        <v>226</v>
      </c>
      <c r="M5" t="s">
        <v>38</v>
      </c>
      <c r="N5" t="s">
        <v>241</v>
      </c>
      <c r="O5" t="s">
        <v>39</v>
      </c>
      <c r="P5" t="s">
        <v>39</v>
      </c>
      <c r="Q5" t="s">
        <v>253</v>
      </c>
      <c r="R5" t="s">
        <v>188</v>
      </c>
      <c r="S5" t="s">
        <v>43</v>
      </c>
      <c r="T5" t="s">
        <v>281</v>
      </c>
      <c r="U5" t="s">
        <v>44</v>
      </c>
      <c r="V5" t="s">
        <v>44</v>
      </c>
      <c r="W5" t="s">
        <v>321</v>
      </c>
      <c r="X5" t="s">
        <v>323</v>
      </c>
      <c r="Y5" t="s">
        <v>321</v>
      </c>
      <c r="Z5" t="s">
        <v>321</v>
      </c>
      <c r="AA5" t="s">
        <v>321</v>
      </c>
      <c r="AB5" t="s">
        <v>324</v>
      </c>
      <c r="AC5" t="s">
        <v>323</v>
      </c>
      <c r="AD5" t="s">
        <v>324</v>
      </c>
      <c r="AE5" t="s">
        <v>351</v>
      </c>
      <c r="AG5" t="s">
        <v>333</v>
      </c>
    </row>
    <row r="6" spans="1:42" x14ac:dyDescent="0.25">
      <c r="A6" t="s">
        <v>142</v>
      </c>
      <c r="B6" t="s">
        <v>141</v>
      </c>
      <c r="C6" t="s">
        <v>27</v>
      </c>
      <c r="D6" t="s">
        <v>140</v>
      </c>
      <c r="E6" t="s">
        <v>29</v>
      </c>
      <c r="F6" s="45" t="s">
        <v>184</v>
      </c>
      <c r="G6" s="45" t="s">
        <v>146</v>
      </c>
      <c r="H6" t="s">
        <v>146</v>
      </c>
      <c r="I6" t="s">
        <v>203</v>
      </c>
      <c r="J6" t="s">
        <v>204</v>
      </c>
      <c r="K6" t="s">
        <v>206</v>
      </c>
      <c r="L6" t="s">
        <v>230</v>
      </c>
      <c r="M6" t="s">
        <v>241</v>
      </c>
      <c r="N6" t="s">
        <v>242</v>
      </c>
      <c r="O6" t="s">
        <v>144</v>
      </c>
      <c r="P6" t="s">
        <v>144</v>
      </c>
      <c r="Q6" t="s">
        <v>188</v>
      </c>
      <c r="R6" t="s">
        <v>146</v>
      </c>
      <c r="S6" t="s">
        <v>271</v>
      </c>
      <c r="T6" t="s">
        <v>43</v>
      </c>
      <c r="U6" t="s">
        <v>47</v>
      </c>
      <c r="V6" t="s">
        <v>47</v>
      </c>
      <c r="W6" t="s">
        <v>322</v>
      </c>
      <c r="X6" t="s">
        <v>324</v>
      </c>
      <c r="Y6" t="s">
        <v>322</v>
      </c>
      <c r="Z6" t="s">
        <v>339</v>
      </c>
      <c r="AA6" t="s">
        <v>322</v>
      </c>
      <c r="AC6" t="s">
        <v>324</v>
      </c>
      <c r="AD6" t="s">
        <v>325</v>
      </c>
      <c r="AE6" t="s">
        <v>352</v>
      </c>
      <c r="AL6" s="45"/>
      <c r="AM6" s="45"/>
    </row>
    <row r="7" spans="1:42" x14ac:dyDescent="0.25">
      <c r="A7" s="46" t="s">
        <v>188</v>
      </c>
      <c r="B7" t="s">
        <v>142</v>
      </c>
      <c r="C7" t="s">
        <v>140</v>
      </c>
      <c r="D7" t="s">
        <v>142</v>
      </c>
      <c r="E7" t="s">
        <v>30</v>
      </c>
      <c r="F7" t="s">
        <v>174</v>
      </c>
      <c r="G7" t="s">
        <v>52</v>
      </c>
      <c r="H7" t="s">
        <v>52</v>
      </c>
      <c r="I7" t="s">
        <v>204</v>
      </c>
      <c r="J7" t="s">
        <v>34</v>
      </c>
      <c r="K7" t="s">
        <v>41</v>
      </c>
      <c r="L7" t="s">
        <v>231</v>
      </c>
      <c r="M7" t="s">
        <v>149</v>
      </c>
      <c r="N7" t="s">
        <v>151</v>
      </c>
      <c r="O7" t="s">
        <v>145</v>
      </c>
      <c r="P7" t="s">
        <v>145</v>
      </c>
      <c r="Q7" t="s">
        <v>46</v>
      </c>
      <c r="R7" t="s">
        <v>255</v>
      </c>
      <c r="S7" t="s">
        <v>272</v>
      </c>
      <c r="T7" t="s">
        <v>271</v>
      </c>
      <c r="U7" t="s">
        <v>48</v>
      </c>
      <c r="V7" t="s">
        <v>48</v>
      </c>
      <c r="W7" t="s">
        <v>323</v>
      </c>
      <c r="X7" t="s">
        <v>328</v>
      </c>
      <c r="Y7" t="s">
        <v>339</v>
      </c>
      <c r="Z7" t="s">
        <v>340</v>
      </c>
      <c r="AA7" t="s">
        <v>339</v>
      </c>
      <c r="AC7" t="s">
        <v>7</v>
      </c>
      <c r="AD7" t="s">
        <v>7</v>
      </c>
    </row>
    <row r="8" spans="1:42" x14ac:dyDescent="0.25">
      <c r="A8" t="s">
        <v>39</v>
      </c>
      <c r="B8" s="46" t="s">
        <v>188</v>
      </c>
      <c r="C8" t="s">
        <v>142</v>
      </c>
      <c r="D8" s="46" t="s">
        <v>188</v>
      </c>
      <c r="E8" t="s">
        <v>37</v>
      </c>
      <c r="F8" t="s">
        <v>147</v>
      </c>
      <c r="G8" s="45" t="s">
        <v>242</v>
      </c>
      <c r="H8" t="s">
        <v>242</v>
      </c>
      <c r="I8" t="s">
        <v>34</v>
      </c>
      <c r="J8" t="s">
        <v>205</v>
      </c>
      <c r="K8" t="s">
        <v>207</v>
      </c>
      <c r="L8" t="s">
        <v>206</v>
      </c>
      <c r="M8" t="s">
        <v>242</v>
      </c>
      <c r="N8" t="s">
        <v>152</v>
      </c>
      <c r="O8" t="s">
        <v>48</v>
      </c>
      <c r="P8" t="s">
        <v>48</v>
      </c>
      <c r="Q8" t="s">
        <v>146</v>
      </c>
      <c r="R8" t="s">
        <v>166</v>
      </c>
      <c r="S8" s="47" t="s">
        <v>355</v>
      </c>
      <c r="T8" t="s">
        <v>356</v>
      </c>
      <c r="U8" t="s">
        <v>284</v>
      </c>
      <c r="V8" t="s">
        <v>284</v>
      </c>
      <c r="W8" t="s">
        <v>324</v>
      </c>
      <c r="X8" t="s">
        <v>329</v>
      </c>
      <c r="Y8" t="s">
        <v>340</v>
      </c>
      <c r="Z8" t="s">
        <v>6</v>
      </c>
      <c r="AA8" t="s">
        <v>340</v>
      </c>
      <c r="AC8" t="s">
        <v>329</v>
      </c>
      <c r="AD8" t="s">
        <v>329</v>
      </c>
      <c r="AM8" s="45"/>
    </row>
    <row r="9" spans="1:42" x14ac:dyDescent="0.25">
      <c r="A9" t="s">
        <v>144</v>
      </c>
      <c r="B9" t="s">
        <v>39</v>
      </c>
      <c r="C9" s="46" t="s">
        <v>188</v>
      </c>
      <c r="D9" t="s">
        <v>144</v>
      </c>
      <c r="E9" s="45" t="s">
        <v>184</v>
      </c>
      <c r="F9" t="s">
        <v>49</v>
      </c>
      <c r="G9" t="s">
        <v>152</v>
      </c>
      <c r="H9" t="s">
        <v>152</v>
      </c>
      <c r="I9" t="s">
        <v>205</v>
      </c>
      <c r="J9" t="s">
        <v>40</v>
      </c>
      <c r="K9" t="s">
        <v>46</v>
      </c>
      <c r="L9" t="s">
        <v>41</v>
      </c>
      <c r="M9" t="s">
        <v>151</v>
      </c>
      <c r="O9" t="s">
        <v>50</v>
      </c>
      <c r="P9" t="s">
        <v>166</v>
      </c>
      <c r="Q9" t="s">
        <v>255</v>
      </c>
      <c r="R9" t="s">
        <v>256</v>
      </c>
      <c r="T9" t="s">
        <v>51</v>
      </c>
      <c r="U9" t="s">
        <v>52</v>
      </c>
      <c r="V9" t="s">
        <v>52</v>
      </c>
      <c r="W9" t="s">
        <v>325</v>
      </c>
      <c r="X9" t="s">
        <v>330</v>
      </c>
      <c r="Y9" t="s">
        <v>6</v>
      </c>
      <c r="Z9" t="s">
        <v>323</v>
      </c>
      <c r="AA9" t="s">
        <v>6</v>
      </c>
      <c r="AC9" t="s">
        <v>330</v>
      </c>
      <c r="AD9" t="s">
        <v>330</v>
      </c>
      <c r="AK9" s="45"/>
    </row>
    <row r="10" spans="1:42" x14ac:dyDescent="0.25">
      <c r="A10" t="s">
        <v>41</v>
      </c>
      <c r="B10" t="s">
        <v>144</v>
      </c>
      <c r="C10" t="s">
        <v>144</v>
      </c>
      <c r="D10" t="s">
        <v>41</v>
      </c>
      <c r="E10" t="s">
        <v>174</v>
      </c>
      <c r="F10" t="s">
        <v>52</v>
      </c>
      <c r="I10" t="s">
        <v>40</v>
      </c>
      <c r="J10" t="s">
        <v>206</v>
      </c>
      <c r="K10" t="s">
        <v>147</v>
      </c>
      <c r="L10" t="s">
        <v>207</v>
      </c>
      <c r="M10" t="s">
        <v>152</v>
      </c>
      <c r="O10" t="s">
        <v>166</v>
      </c>
      <c r="P10" t="s">
        <v>242</v>
      </c>
      <c r="Q10" t="s">
        <v>166</v>
      </c>
      <c r="R10" t="s">
        <v>56</v>
      </c>
      <c r="T10" t="s">
        <v>257</v>
      </c>
      <c r="U10" t="s">
        <v>285</v>
      </c>
      <c r="V10" t="s">
        <v>285</v>
      </c>
      <c r="W10" t="s">
        <v>326</v>
      </c>
      <c r="X10" t="s">
        <v>331</v>
      </c>
      <c r="Y10" t="s">
        <v>323</v>
      </c>
      <c r="Z10" t="s">
        <v>341</v>
      </c>
      <c r="AA10" t="s">
        <v>323</v>
      </c>
      <c r="AC10" t="s">
        <v>343</v>
      </c>
    </row>
    <row r="11" spans="1:42" x14ac:dyDescent="0.25">
      <c r="A11" t="s">
        <v>145</v>
      </c>
      <c r="B11" t="s">
        <v>41</v>
      </c>
      <c r="C11" t="s">
        <v>41</v>
      </c>
      <c r="D11" s="45" t="s">
        <v>146</v>
      </c>
      <c r="E11" t="s">
        <v>147</v>
      </c>
      <c r="I11" t="s">
        <v>206</v>
      </c>
      <c r="J11" t="s">
        <v>207</v>
      </c>
      <c r="L11" t="s">
        <v>46</v>
      </c>
      <c r="O11" t="s">
        <v>242</v>
      </c>
      <c r="P11" t="s">
        <v>151</v>
      </c>
      <c r="Q11" t="s">
        <v>256</v>
      </c>
      <c r="R11" t="s">
        <v>151</v>
      </c>
      <c r="W11" t="s">
        <v>327</v>
      </c>
      <c r="X11" t="s">
        <v>332</v>
      </c>
      <c r="Y11" t="s">
        <v>341</v>
      </c>
      <c r="Z11" t="s">
        <v>324</v>
      </c>
      <c r="AA11" t="s">
        <v>341</v>
      </c>
    </row>
    <row r="12" spans="1:42" x14ac:dyDescent="0.25">
      <c r="A12" s="45" t="s">
        <v>146</v>
      </c>
      <c r="B12" t="s">
        <v>145</v>
      </c>
      <c r="C12" s="45" t="s">
        <v>146</v>
      </c>
      <c r="D12" t="s">
        <v>147</v>
      </c>
      <c r="E12" t="s">
        <v>49</v>
      </c>
      <c r="I12" t="s">
        <v>207</v>
      </c>
      <c r="J12" t="s">
        <v>208</v>
      </c>
      <c r="L12" t="s">
        <v>147</v>
      </c>
      <c r="O12" t="s">
        <v>151</v>
      </c>
      <c r="P12" t="s">
        <v>152</v>
      </c>
      <c r="Q12" t="s">
        <v>56</v>
      </c>
      <c r="R12" t="s">
        <v>152</v>
      </c>
      <c r="W12" t="s">
        <v>328</v>
      </c>
      <c r="Y12" t="s">
        <v>324</v>
      </c>
      <c r="Z12" t="s">
        <v>325</v>
      </c>
      <c r="AA12" t="s">
        <v>324</v>
      </c>
    </row>
    <row r="13" spans="1:42" x14ac:dyDescent="0.25">
      <c r="A13" t="s">
        <v>147</v>
      </c>
      <c r="B13" s="45" t="s">
        <v>146</v>
      </c>
      <c r="C13" t="s">
        <v>147</v>
      </c>
      <c r="D13" t="s">
        <v>255</v>
      </c>
      <c r="E13" t="s">
        <v>52</v>
      </c>
      <c r="I13" t="s">
        <v>208</v>
      </c>
      <c r="J13" t="s">
        <v>46</v>
      </c>
      <c r="O13" t="s">
        <v>152</v>
      </c>
      <c r="Q13" t="s">
        <v>151</v>
      </c>
      <c r="R13" t="s">
        <v>257</v>
      </c>
      <c r="W13" t="s">
        <v>329</v>
      </c>
      <c r="Y13" t="s">
        <v>325</v>
      </c>
      <c r="Z13" t="s">
        <v>7</v>
      </c>
      <c r="AA13" t="s">
        <v>7</v>
      </c>
    </row>
    <row r="14" spans="1:42" x14ac:dyDescent="0.25">
      <c r="A14" t="s">
        <v>357</v>
      </c>
      <c r="B14" t="s">
        <v>147</v>
      </c>
      <c r="C14" t="s">
        <v>255</v>
      </c>
      <c r="D14" s="45" t="s">
        <v>50</v>
      </c>
      <c r="I14" t="s">
        <v>46</v>
      </c>
      <c r="J14" t="s">
        <v>209</v>
      </c>
      <c r="Q14" t="s">
        <v>152</v>
      </c>
      <c r="W14" t="s">
        <v>330</v>
      </c>
      <c r="Y14" t="s">
        <v>7</v>
      </c>
      <c r="Z14" t="s">
        <v>326</v>
      </c>
      <c r="AA14" t="s">
        <v>342</v>
      </c>
    </row>
    <row r="15" spans="1:42" x14ac:dyDescent="0.25">
      <c r="A15" t="s">
        <v>149</v>
      </c>
      <c r="B15" t="s">
        <v>357</v>
      </c>
      <c r="C15" t="s">
        <v>50</v>
      </c>
      <c r="D15" t="s">
        <v>166</v>
      </c>
      <c r="I15" t="s">
        <v>209</v>
      </c>
      <c r="J15" t="s">
        <v>147</v>
      </c>
      <c r="Q15" t="s">
        <v>257</v>
      </c>
      <c r="W15" t="s">
        <v>331</v>
      </c>
      <c r="Y15" t="s">
        <v>342</v>
      </c>
      <c r="Z15" t="s">
        <v>330</v>
      </c>
      <c r="AA15" t="s">
        <v>326</v>
      </c>
    </row>
    <row r="16" spans="1:42" x14ac:dyDescent="0.25">
      <c r="A16" t="s">
        <v>50</v>
      </c>
      <c r="B16" t="s">
        <v>150</v>
      </c>
      <c r="C16" t="s">
        <v>166</v>
      </c>
      <c r="D16" t="s">
        <v>150</v>
      </c>
      <c r="I16" t="s">
        <v>147</v>
      </c>
      <c r="J16" t="s">
        <v>55</v>
      </c>
      <c r="W16" t="s">
        <v>332</v>
      </c>
      <c r="Y16" t="s">
        <v>326</v>
      </c>
      <c r="Z16" t="s">
        <v>333</v>
      </c>
      <c r="AA16" t="s">
        <v>327</v>
      </c>
    </row>
    <row r="17" spans="1:27" x14ac:dyDescent="0.25">
      <c r="A17" t="s">
        <v>150</v>
      </c>
      <c r="B17" t="s">
        <v>56</v>
      </c>
      <c r="C17" t="s">
        <v>150</v>
      </c>
      <c r="D17" t="s">
        <v>151</v>
      </c>
      <c r="I17" t="s">
        <v>210</v>
      </c>
      <c r="J17" t="s">
        <v>211</v>
      </c>
      <c r="W17" t="s">
        <v>333</v>
      </c>
      <c r="Y17" t="s">
        <v>327</v>
      </c>
      <c r="Z17" t="s">
        <v>343</v>
      </c>
      <c r="AA17" t="s">
        <v>330</v>
      </c>
    </row>
    <row r="18" spans="1:27" x14ac:dyDescent="0.25">
      <c r="A18" t="s">
        <v>56</v>
      </c>
      <c r="B18" t="s">
        <v>151</v>
      </c>
      <c r="C18" t="s">
        <v>151</v>
      </c>
      <c r="D18" t="s">
        <v>152</v>
      </c>
      <c r="I18" t="s">
        <v>55</v>
      </c>
      <c r="Y18" t="s">
        <v>329</v>
      </c>
    </row>
    <row r="19" spans="1:27" x14ac:dyDescent="0.25">
      <c r="A19" t="s">
        <v>151</v>
      </c>
      <c r="B19" t="s">
        <v>152</v>
      </c>
      <c r="C19" t="s">
        <v>152</v>
      </c>
      <c r="D19" t="s">
        <v>257</v>
      </c>
      <c r="I19" t="s">
        <v>211</v>
      </c>
      <c r="Y19" t="s">
        <v>330</v>
      </c>
    </row>
    <row r="20" spans="1:27" x14ac:dyDescent="0.25">
      <c r="A20" t="s">
        <v>152</v>
      </c>
      <c r="C20" t="s">
        <v>257</v>
      </c>
      <c r="G20" t="s">
        <v>118</v>
      </c>
      <c r="Y20" t="s">
        <v>333</v>
      </c>
    </row>
    <row r="21" spans="1:27" x14ac:dyDescent="0.25">
      <c r="Y21" t="s">
        <v>343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A2:L38"/>
  <sheetViews>
    <sheetView showGridLines="0" showRowColHeaders="0" zoomScaleNormal="100" workbookViewId="0">
      <selection activeCell="C4" sqref="C4"/>
    </sheetView>
  </sheetViews>
  <sheetFormatPr defaultRowHeight="15" x14ac:dyDescent="0.25"/>
  <cols>
    <col min="1" max="1" width="46" customWidth="1"/>
    <col min="2" max="2" width="16.5703125" customWidth="1"/>
    <col min="3" max="3" width="15" customWidth="1"/>
    <col min="4" max="4" width="18.28515625" customWidth="1"/>
    <col min="5" max="5" width="14.7109375" customWidth="1"/>
    <col min="6" max="7" width="36" customWidth="1"/>
    <col min="8" max="8" width="29.140625" customWidth="1"/>
    <col min="9" max="9" width="15.28515625" customWidth="1"/>
    <col min="10" max="11" width="16.42578125" customWidth="1"/>
    <col min="12" max="12" width="28.85546875" customWidth="1"/>
    <col min="13" max="13" width="18.28515625" customWidth="1"/>
  </cols>
  <sheetData>
    <row r="2" spans="1:12" ht="26.25" x14ac:dyDescent="0.4">
      <c r="A2" s="406">
        <f>'SVT Calculator'!C11</f>
        <v>0</v>
      </c>
    </row>
    <row r="3" spans="1:12" ht="29.25" customHeight="1" x14ac:dyDescent="0.25">
      <c r="A3" s="519">
        <f>'SVT Calculator'!C13</f>
        <v>0</v>
      </c>
    </row>
    <row r="4" spans="1:12" ht="29.25" customHeight="1" x14ac:dyDescent="0.25">
      <c r="A4" s="418">
        <f>'SVT Calculator'!C9</f>
        <v>0</v>
      </c>
    </row>
    <row r="5" spans="1:12" ht="50.25" customHeight="1" x14ac:dyDescent="0.25">
      <c r="A5" s="502">
        <f>'SVT Calculator'!C3</f>
        <v>0</v>
      </c>
      <c r="B5" s="427" t="s">
        <v>399</v>
      </c>
      <c r="C5" s="427" t="s">
        <v>397</v>
      </c>
      <c r="D5" s="427" t="s">
        <v>396</v>
      </c>
      <c r="E5" s="427" t="s">
        <v>398</v>
      </c>
      <c r="F5" s="427" t="s">
        <v>402</v>
      </c>
      <c r="G5" s="427" t="s">
        <v>404</v>
      </c>
      <c r="H5" s="427" t="s">
        <v>420</v>
      </c>
      <c r="I5" s="427" t="s">
        <v>400</v>
      </c>
      <c r="J5" s="427" t="s">
        <v>401</v>
      </c>
      <c r="K5" s="427" t="s">
        <v>405</v>
      </c>
      <c r="L5" s="427" t="s">
        <v>418</v>
      </c>
    </row>
    <row r="6" spans="1:12" ht="24.75" customHeight="1" x14ac:dyDescent="0.25">
      <c r="A6" s="419" t="s">
        <v>75</v>
      </c>
      <c r="B6" s="102">
        <f>'SVT Calculator'!C14</f>
        <v>0</v>
      </c>
      <c r="C6" s="420">
        <f>'Social Value Proxies'!C11</f>
        <v>0</v>
      </c>
      <c r="D6" s="434"/>
      <c r="E6" s="420">
        <f>D6*'Social Value Proxies'!Q11</f>
        <v>0</v>
      </c>
      <c r="F6" s="437"/>
      <c r="G6" s="437"/>
      <c r="H6" s="437"/>
      <c r="I6" s="437"/>
      <c r="J6" s="437"/>
      <c r="K6" s="458"/>
      <c r="L6" s="437"/>
    </row>
    <row r="7" spans="1:12" ht="24.75" customHeight="1" x14ac:dyDescent="0.25">
      <c r="A7" s="419" t="s">
        <v>77</v>
      </c>
      <c r="B7" s="102">
        <f>'SVT Calculator'!C15</f>
        <v>0</v>
      </c>
      <c r="C7" s="420">
        <f>'Social Value Proxies'!C12</f>
        <v>0</v>
      </c>
      <c r="D7" s="434"/>
      <c r="E7" s="420">
        <f>D7*'Social Value Proxies'!Q12</f>
        <v>0</v>
      </c>
      <c r="F7" s="437"/>
      <c r="G7" s="437"/>
      <c r="H7" s="437"/>
      <c r="I7" s="437"/>
      <c r="J7" s="437"/>
      <c r="K7" s="458"/>
      <c r="L7" s="437"/>
    </row>
    <row r="8" spans="1:12" ht="24.75" customHeight="1" x14ac:dyDescent="0.25">
      <c r="A8" s="419" t="s">
        <v>76</v>
      </c>
      <c r="B8" s="102">
        <f>'SVT Calculator'!C16</f>
        <v>0</v>
      </c>
      <c r="C8" s="420">
        <f>'Social Value Proxies'!C13</f>
        <v>0</v>
      </c>
      <c r="D8" s="434"/>
      <c r="E8" s="420">
        <f>D8*'Social Value Proxies'!Q13</f>
        <v>0</v>
      </c>
      <c r="F8" s="437"/>
      <c r="G8" s="437"/>
      <c r="H8" s="437"/>
      <c r="I8" s="437"/>
      <c r="J8" s="437"/>
      <c r="K8" s="458"/>
      <c r="L8" s="437"/>
    </row>
    <row r="9" spans="1:12" ht="24.75" customHeight="1" x14ac:dyDescent="0.25">
      <c r="A9" s="419" t="s">
        <v>68</v>
      </c>
      <c r="B9" s="421">
        <f>'SVT Calculator'!C17</f>
        <v>0</v>
      </c>
      <c r="C9" s="420">
        <f>'Social Value Proxies'!C14</f>
        <v>0</v>
      </c>
      <c r="D9" s="435"/>
      <c r="E9" s="420">
        <f>D9*(A3/1000000)*'Social Value Proxies'!Q14</f>
        <v>0</v>
      </c>
      <c r="F9" s="437"/>
      <c r="G9" s="437"/>
      <c r="H9" s="437"/>
      <c r="I9" s="437"/>
      <c r="J9" s="437"/>
      <c r="K9" s="458"/>
      <c r="L9" s="437"/>
    </row>
    <row r="10" spans="1:12" ht="24.75" customHeight="1" x14ac:dyDescent="0.25">
      <c r="A10" s="419" t="s">
        <v>69</v>
      </c>
      <c r="B10" s="421">
        <f>'SVT Calculator'!C18</f>
        <v>0</v>
      </c>
      <c r="C10" s="420">
        <f>'Social Value Proxies'!C15</f>
        <v>0</v>
      </c>
      <c r="D10" s="435"/>
      <c r="E10" s="420">
        <f>D10*(A3/1000000)*'Social Value Proxies'!Q15</f>
        <v>0</v>
      </c>
      <c r="F10" s="437"/>
      <c r="G10" s="437"/>
      <c r="H10" s="437"/>
      <c r="I10" s="437"/>
      <c r="J10" s="437"/>
      <c r="K10" s="458"/>
      <c r="L10" s="437"/>
    </row>
    <row r="11" spans="1:12" ht="24.75" customHeight="1" x14ac:dyDescent="0.25">
      <c r="A11" s="419" t="s">
        <v>70</v>
      </c>
      <c r="B11" s="421">
        <f>'SVT Calculator'!C19</f>
        <v>0</v>
      </c>
      <c r="C11" s="420">
        <f>'Social Value Proxies'!C16</f>
        <v>0</v>
      </c>
      <c r="D11" s="436"/>
      <c r="E11" s="420">
        <f>D11*(A3/1000000)*'Social Value Proxies'!Q16</f>
        <v>0</v>
      </c>
      <c r="F11" s="437"/>
      <c r="G11" s="437"/>
      <c r="H11" s="437"/>
      <c r="I11" s="437"/>
      <c r="J11" s="437"/>
      <c r="K11" s="458"/>
      <c r="L11" s="437"/>
    </row>
    <row r="12" spans="1:12" ht="24.75" customHeight="1" x14ac:dyDescent="0.25">
      <c r="A12" s="419" t="s">
        <v>81</v>
      </c>
      <c r="B12" s="102">
        <f>'SVT Calculator'!C20</f>
        <v>0</v>
      </c>
      <c r="C12" s="420">
        <f>'Social Value Proxies'!C17</f>
        <v>0</v>
      </c>
      <c r="D12" s="434"/>
      <c r="E12" s="420">
        <f>D12*'Social Value Proxies'!Q17</f>
        <v>0</v>
      </c>
      <c r="F12" s="437"/>
      <c r="G12" s="437"/>
      <c r="H12" s="437"/>
      <c r="I12" s="437"/>
      <c r="J12" s="437"/>
      <c r="K12" s="458"/>
      <c r="L12" s="437"/>
    </row>
    <row r="13" spans="1:12" ht="24.75" customHeight="1" x14ac:dyDescent="0.25">
      <c r="A13" s="419" t="s">
        <v>82</v>
      </c>
      <c r="B13" s="102">
        <f>'SVT Calculator'!C21</f>
        <v>0</v>
      </c>
      <c r="C13" s="420">
        <f>'Social Value Proxies'!C18</f>
        <v>0</v>
      </c>
      <c r="D13" s="434"/>
      <c r="E13" s="420">
        <f>D13*'Social Value Proxies'!Q18</f>
        <v>0</v>
      </c>
      <c r="F13" s="437"/>
      <c r="G13" s="437"/>
      <c r="H13" s="437"/>
      <c r="I13" s="437"/>
      <c r="J13" s="437"/>
      <c r="K13" s="458"/>
      <c r="L13" s="437"/>
    </row>
    <row r="14" spans="1:12" ht="24.75" customHeight="1" x14ac:dyDescent="0.25">
      <c r="A14" s="419" t="s">
        <v>72</v>
      </c>
      <c r="B14" s="102">
        <f>'SVT Calculator'!C22</f>
        <v>0</v>
      </c>
      <c r="C14" s="420">
        <f>'Social Value Proxies'!C19</f>
        <v>0</v>
      </c>
      <c r="D14" s="434"/>
      <c r="E14" s="420">
        <f>D14*'Social Value Proxies'!Q19</f>
        <v>0</v>
      </c>
      <c r="F14" s="437"/>
      <c r="G14" s="437"/>
      <c r="H14" s="437"/>
      <c r="I14" s="437"/>
      <c r="J14" s="437"/>
      <c r="K14" s="458"/>
      <c r="L14" s="437"/>
    </row>
    <row r="15" spans="1:12" ht="24.75" customHeight="1" x14ac:dyDescent="0.25">
      <c r="A15" s="419" t="s">
        <v>73</v>
      </c>
      <c r="B15" s="102">
        <f>'SVT Calculator'!C23</f>
        <v>0</v>
      </c>
      <c r="C15" s="420">
        <f>'Social Value Proxies'!C20</f>
        <v>0</v>
      </c>
      <c r="D15" s="434"/>
      <c r="E15" s="420">
        <f>D15*'Social Value Proxies'!Q20</f>
        <v>0</v>
      </c>
      <c r="F15" s="437"/>
      <c r="G15" s="437"/>
      <c r="H15" s="437"/>
      <c r="I15" s="437"/>
      <c r="J15" s="437"/>
      <c r="K15" s="458"/>
      <c r="L15" s="437"/>
    </row>
    <row r="16" spans="1:12" ht="24.75" customHeight="1" x14ac:dyDescent="0.25">
      <c r="A16" s="419" t="s">
        <v>78</v>
      </c>
      <c r="B16" s="102">
        <f>'SVT Calculator'!C24</f>
        <v>0</v>
      </c>
      <c r="C16" s="420">
        <f>'Social Value Proxies'!C21</f>
        <v>0</v>
      </c>
      <c r="D16" s="434"/>
      <c r="E16" s="420">
        <f>D16*'Social Value Proxies'!Q21</f>
        <v>0</v>
      </c>
      <c r="F16" s="437"/>
      <c r="G16" s="437"/>
      <c r="H16" s="437"/>
      <c r="I16" s="437"/>
      <c r="J16" s="437"/>
      <c r="K16" s="458"/>
      <c r="L16" s="437"/>
    </row>
    <row r="17" spans="1:12" ht="24.75" customHeight="1" x14ac:dyDescent="0.25">
      <c r="A17" s="419" t="s">
        <v>67</v>
      </c>
      <c r="B17" s="102">
        <f>'SVT Calculator'!C25</f>
        <v>0</v>
      </c>
      <c r="C17" s="420">
        <f>'Social Value Proxies'!C22</f>
        <v>0</v>
      </c>
      <c r="D17" s="434"/>
      <c r="E17" s="420">
        <f>D17*'Social Value Proxies'!Q22</f>
        <v>0</v>
      </c>
      <c r="F17" s="437"/>
      <c r="G17" s="437"/>
      <c r="H17" s="437"/>
      <c r="I17" s="437"/>
      <c r="J17" s="437"/>
      <c r="K17" s="458"/>
      <c r="L17" s="437"/>
    </row>
    <row r="18" spans="1:12" ht="24.75" customHeight="1" x14ac:dyDescent="0.25">
      <c r="A18" s="456" t="s">
        <v>71</v>
      </c>
      <c r="B18" s="102">
        <f>'SVT Calculator'!C26</f>
        <v>0</v>
      </c>
      <c r="C18" s="420">
        <f>'Social Value Proxies'!C23</f>
        <v>0</v>
      </c>
      <c r="D18" s="434"/>
      <c r="E18" s="420">
        <f>D18*'Social Value Proxies'!Q23</f>
        <v>0</v>
      </c>
      <c r="F18" s="437"/>
      <c r="G18" s="437"/>
      <c r="H18" s="437"/>
      <c r="I18" s="437"/>
      <c r="J18" s="437"/>
      <c r="K18" s="458"/>
      <c r="L18" s="437"/>
    </row>
    <row r="19" spans="1:12" ht="24.75" customHeight="1" x14ac:dyDescent="0.25">
      <c r="A19" s="456" t="s">
        <v>74</v>
      </c>
      <c r="B19" s="102">
        <f>'SVT Calculator'!C27</f>
        <v>0</v>
      </c>
      <c r="C19" s="420">
        <f>'Social Value Proxies'!C24</f>
        <v>0</v>
      </c>
      <c r="D19" s="434"/>
      <c r="E19" s="420">
        <f>D19*'Social Value Proxies'!Q24</f>
        <v>0</v>
      </c>
      <c r="F19" s="437"/>
      <c r="G19" s="437"/>
      <c r="H19" s="437"/>
      <c r="I19" s="437"/>
      <c r="J19" s="437"/>
      <c r="K19" s="458"/>
      <c r="L19" s="437"/>
    </row>
    <row r="20" spans="1:12" ht="24.75" customHeight="1" x14ac:dyDescent="0.25">
      <c r="A20" s="456" t="s">
        <v>79</v>
      </c>
      <c r="B20" s="102">
        <f>'SVT Calculator'!C28</f>
        <v>0</v>
      </c>
      <c r="C20" s="420">
        <f>'Social Value Proxies'!C25</f>
        <v>0</v>
      </c>
      <c r="D20" s="434"/>
      <c r="E20" s="420">
        <f>D20*'Social Value Proxies'!Q25</f>
        <v>0</v>
      </c>
      <c r="F20" s="437"/>
      <c r="G20" s="437"/>
      <c r="H20" s="437"/>
      <c r="I20" s="437"/>
      <c r="J20" s="437"/>
      <c r="K20" s="458"/>
      <c r="L20" s="437"/>
    </row>
    <row r="21" spans="1:12" ht="24.75" customHeight="1" x14ac:dyDescent="0.25">
      <c r="A21" s="456" t="s">
        <v>80</v>
      </c>
      <c r="B21" s="102">
        <f>'SVT Calculator'!C29</f>
        <v>0</v>
      </c>
      <c r="C21" s="420">
        <f>'Social Value Proxies'!C26</f>
        <v>0</v>
      </c>
      <c r="D21" s="434"/>
      <c r="E21" s="420">
        <f>D21*'Social Value Proxies'!Q26</f>
        <v>0</v>
      </c>
      <c r="F21" s="437"/>
      <c r="G21" s="437"/>
      <c r="H21" s="437"/>
      <c r="I21" s="437"/>
      <c r="J21" s="437"/>
      <c r="K21" s="458"/>
      <c r="L21" s="437"/>
    </row>
    <row r="22" spans="1:12" x14ac:dyDescent="0.25">
      <c r="A22" s="454" t="s">
        <v>368</v>
      </c>
      <c r="B22" s="438"/>
      <c r="C22" s="446">
        <f>'Social Value Proxies'!C27</f>
        <v>0</v>
      </c>
      <c r="D22" s="440"/>
      <c r="E22" s="448">
        <f>SUM(E6:E21)</f>
        <v>0</v>
      </c>
      <c r="F22" s="441"/>
      <c r="G22" s="441"/>
      <c r="H22" s="441"/>
      <c r="I22" s="441"/>
      <c r="J22" s="441"/>
      <c r="K22" s="441"/>
      <c r="L22" s="441"/>
    </row>
    <row r="23" spans="1:12" x14ac:dyDescent="0.25">
      <c r="A23" s="455" t="s">
        <v>372</v>
      </c>
      <c r="B23" s="439"/>
      <c r="C23" s="449" t="str">
        <f>'Social Value Proxies'!C31</f>
        <v/>
      </c>
      <c r="D23" s="457"/>
      <c r="E23" s="451" t="e">
        <f>E22/A3</f>
        <v>#DIV/0!</v>
      </c>
      <c r="F23" s="441"/>
      <c r="G23" s="441"/>
      <c r="H23" s="441"/>
      <c r="I23" s="441"/>
      <c r="J23" s="441"/>
      <c r="K23" s="441"/>
      <c r="L23" s="441"/>
    </row>
    <row r="26" spans="1:12" ht="15" customHeight="1" x14ac:dyDescent="0.25">
      <c r="A26" s="539" t="s">
        <v>423</v>
      </c>
      <c r="B26" s="539"/>
      <c r="C26" s="538" t="s">
        <v>421</v>
      </c>
      <c r="D26" s="538"/>
      <c r="E26" s="538"/>
    </row>
    <row r="27" spans="1:12" ht="15" customHeight="1" x14ac:dyDescent="0.25">
      <c r="A27" s="539"/>
      <c r="B27" s="539"/>
      <c r="C27" s="538"/>
      <c r="D27" s="538"/>
      <c r="E27" s="538"/>
    </row>
    <row r="28" spans="1:12" ht="15" customHeight="1" x14ac:dyDescent="0.25">
      <c r="A28" s="539"/>
      <c r="B28" s="539"/>
      <c r="C28" s="538"/>
      <c r="D28" s="538"/>
      <c r="E28" s="538"/>
    </row>
    <row r="29" spans="1:12" x14ac:dyDescent="0.25">
      <c r="A29" s="539"/>
      <c r="B29" s="539"/>
      <c r="C29" s="538"/>
      <c r="D29" s="538"/>
      <c r="E29" s="538"/>
    </row>
    <row r="30" spans="1:12" x14ac:dyDescent="0.25">
      <c r="A30" s="539"/>
      <c r="B30" s="539"/>
      <c r="C30" s="538"/>
      <c r="D30" s="538"/>
      <c r="E30" s="538"/>
    </row>
    <row r="31" spans="1:12" x14ac:dyDescent="0.25">
      <c r="A31" s="539"/>
      <c r="B31" s="539"/>
      <c r="C31" s="538"/>
      <c r="D31" s="538"/>
      <c r="E31" s="538"/>
    </row>
    <row r="32" spans="1:12" x14ac:dyDescent="0.25">
      <c r="A32" s="539"/>
      <c r="B32" s="539"/>
      <c r="C32" s="538"/>
      <c r="D32" s="538"/>
      <c r="E32" s="538"/>
    </row>
    <row r="33" spans="1:5" x14ac:dyDescent="0.25">
      <c r="A33" s="539"/>
      <c r="B33" s="539"/>
      <c r="C33" s="538"/>
      <c r="D33" s="538"/>
      <c r="E33" s="538"/>
    </row>
    <row r="34" spans="1:5" x14ac:dyDescent="0.25">
      <c r="A34" s="504"/>
      <c r="C34" s="538"/>
      <c r="D34" s="538"/>
      <c r="E34" s="538"/>
    </row>
    <row r="35" spans="1:5" ht="42.75" customHeight="1" x14ac:dyDescent="0.25">
      <c r="A35" t="s">
        <v>413</v>
      </c>
      <c r="C35" s="538"/>
      <c r="D35" s="538"/>
      <c r="E35" s="538"/>
    </row>
    <row r="36" spans="1:5" x14ac:dyDescent="0.25">
      <c r="A36" s="495" t="s">
        <v>414</v>
      </c>
    </row>
    <row r="37" spans="1:5" ht="105" x14ac:dyDescent="0.25">
      <c r="A37" s="496" t="s">
        <v>415</v>
      </c>
    </row>
    <row r="38" spans="1:5" x14ac:dyDescent="0.25">
      <c r="A38" s="497" t="s">
        <v>416</v>
      </c>
    </row>
  </sheetData>
  <sheetProtection algorithmName="SHA-512" hashValue="nOoMTm3etKaqOP5+ehPdcdAhcE5UwABJhm/7ZxcavX/dYxyjoCzJLpcippyw9VXnJFMdP2HGDeRnAeT7x12B/g==" saltValue="1et/RGT7KjZdj8WiRHuolQ==" spinCount="100000" sheet="1" objects="1" scenarios="1"/>
  <mergeCells count="2">
    <mergeCell ref="C26:E35"/>
    <mergeCell ref="A26:B33"/>
  </mergeCells>
  <hyperlinks>
    <hyperlink ref="A38" r:id="rId1" xr:uid="{00000000-0004-0000-0800-000000000000}"/>
    <hyperlink ref="A36" r:id="rId2" xr:uid="{00000000-0004-0000-0800-000001000000}"/>
  </hyperlinks>
  <pageMargins left="0.7" right="0.7" top="0.75" bottom="0.75" header="0.3" footer="0.3"/>
  <pageSetup paperSize="9" orientation="portrait" verticalDpi="0"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38</vt:i4>
      </vt:variant>
    </vt:vector>
  </HeadingPairs>
  <TitlesOfParts>
    <vt:vector size="52" baseType="lpstr">
      <vt:lpstr>Proxy List</vt:lpstr>
      <vt:lpstr>SVT Calculator</vt:lpstr>
      <vt:lpstr>Social Value Summary</vt:lpstr>
      <vt:lpstr>Lists</vt:lpstr>
      <vt:lpstr>Main Contractor</vt:lpstr>
      <vt:lpstr>Consultant 1</vt:lpstr>
      <vt:lpstr>Consultant 2</vt:lpstr>
      <vt:lpstr>Consultant 3</vt:lpstr>
      <vt:lpstr>Consultant 4</vt:lpstr>
      <vt:lpstr>Consultant 5</vt:lpstr>
      <vt:lpstr>C8 - C9 (1)</vt:lpstr>
      <vt:lpstr>C8 - C9 (2)</vt:lpstr>
      <vt:lpstr>Day Rates (1)</vt:lpstr>
      <vt:lpstr>Day Rates (2)</vt:lpstr>
      <vt:lpstr>_C1A_EAST</vt:lpstr>
      <vt:lpstr>_C1A_WEST</vt:lpstr>
      <vt:lpstr>_C1B_EAST</vt:lpstr>
      <vt:lpstr>_C1B_WEST</vt:lpstr>
      <vt:lpstr>_C2_EAST</vt:lpstr>
      <vt:lpstr>_C2_WEST</vt:lpstr>
      <vt:lpstr>_C3_EAST</vt:lpstr>
      <vt:lpstr>_C3_WEST</vt:lpstr>
      <vt:lpstr>_C4A_EAST</vt:lpstr>
      <vt:lpstr>_C4A_WEST</vt:lpstr>
      <vt:lpstr>_C4B_EAST</vt:lpstr>
      <vt:lpstr>_C4B_WEST</vt:lpstr>
      <vt:lpstr>_C5_EAST</vt:lpstr>
      <vt:lpstr>_C5_WEST</vt:lpstr>
      <vt:lpstr>_C6_EAST</vt:lpstr>
      <vt:lpstr>_C6_WEST</vt:lpstr>
      <vt:lpstr>_C7_EAST</vt:lpstr>
      <vt:lpstr>_C7_WEST</vt:lpstr>
      <vt:lpstr>_C8_WEST</vt:lpstr>
      <vt:lpstr>_C9_EAST</vt:lpstr>
      <vt:lpstr>_C9_WEST</vt:lpstr>
      <vt:lpstr>_G1_West</vt:lpstr>
      <vt:lpstr>_G2_East</vt:lpstr>
      <vt:lpstr>_H1_West</vt:lpstr>
      <vt:lpstr>_H2_East</vt:lpstr>
      <vt:lpstr>_L1</vt:lpstr>
      <vt:lpstr>_L2</vt:lpstr>
      <vt:lpstr>_L3</vt:lpstr>
      <vt:lpstr>_L4</vt:lpstr>
      <vt:lpstr>_L5</vt:lpstr>
      <vt:lpstr>_L6</vt:lpstr>
      <vt:lpstr>_P1_West</vt:lpstr>
      <vt:lpstr>_P2_East</vt:lpstr>
      <vt:lpstr>CLot</vt:lpstr>
      <vt:lpstr>Daylot</vt:lpstr>
      <vt:lpstr>Dayrates</vt:lpstr>
      <vt:lpstr>Lot</vt:lpstr>
      <vt:lpstr>Lots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Cameron</dc:creator>
  <cp:lastModifiedBy>Patrick Brown</cp:lastModifiedBy>
  <dcterms:created xsi:type="dcterms:W3CDTF">2020-03-16T14:42:24Z</dcterms:created>
  <dcterms:modified xsi:type="dcterms:W3CDTF">2023-11-09T10:59:47Z</dcterms:modified>
</cp:coreProperties>
</file>